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20" yWindow="0" windowWidth="14175" windowHeight="12390" tabRatio="937" activeTab="7"/>
  </bookViews>
  <sheets>
    <sheet name="№1" sheetId="286" r:id="rId1"/>
    <sheet name="№3" sheetId="91" r:id="rId2"/>
    <sheet name="№4" sheetId="307" r:id="rId3"/>
    <sheet name="№ 5 " sheetId="345" r:id="rId4"/>
    <sheet name="№6" sheetId="348" r:id="rId5"/>
    <sheet name=" №7" sheetId="367" r:id="rId6"/>
    <sheet name=" №8" sheetId="361" r:id="rId7"/>
    <sheet name="№9" sheetId="390" r:id="rId8"/>
  </sheets>
  <externalReferences>
    <externalReference r:id="rId9"/>
  </externalReferences>
  <definedNames>
    <definedName name="_xlnm.Print_Area" localSheetId="5">' №7'!$A$1:$F$52</definedName>
    <definedName name="_xlnm.Print_Area" localSheetId="6">' №8'!$A$1:$I$220</definedName>
    <definedName name="_xlnm.Print_Area" localSheetId="3">'№ 5 '!$A$1:$E$46</definedName>
    <definedName name="_xlnm.Print_Area" localSheetId="4">№6!$A$1:$E$19</definedName>
    <definedName name="_xlnm.Print_Area" localSheetId="7">№9!$A$1:$F$38</definedName>
  </definedNames>
  <calcPr calcId="124519"/>
</workbook>
</file>

<file path=xl/calcChain.xml><?xml version="1.0" encoding="utf-8"?>
<calcChain xmlns="http://schemas.openxmlformats.org/spreadsheetml/2006/main">
  <c r="D38" i="390"/>
  <c r="E15"/>
  <c r="E13"/>
  <c r="D15"/>
  <c r="C14"/>
  <c r="C13"/>
  <c r="C12"/>
  <c r="H191" i="361"/>
  <c r="E15" i="348"/>
  <c r="D15"/>
  <c r="D14" s="1"/>
  <c r="D13" s="1"/>
  <c r="D12" s="1"/>
  <c r="C15"/>
  <c r="E19"/>
  <c r="E18" s="1"/>
  <c r="E17" s="1"/>
  <c r="E16" s="1"/>
  <c r="C19"/>
  <c r="E14"/>
  <c r="E13" s="1"/>
  <c r="E12" s="1"/>
  <c r="H53" i="367"/>
  <c r="F51"/>
  <c r="D51"/>
  <c r="D39"/>
  <c r="D33"/>
  <c r="D30"/>
  <c r="D27"/>
  <c r="D25"/>
  <c r="D17"/>
  <c r="F50"/>
  <c r="F48"/>
  <c r="F45"/>
  <c r="F44"/>
  <c r="F43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 s="1"/>
  <c r="E50"/>
  <c r="E48"/>
  <c r="E45"/>
  <c r="E44"/>
  <c r="E43"/>
  <c r="E41"/>
  <c r="E37"/>
  <c r="E36"/>
  <c r="E35"/>
  <c r="E34"/>
  <c r="E33"/>
  <c r="E32"/>
  <c r="E31"/>
  <c r="E30" s="1"/>
  <c r="E29"/>
  <c r="E28"/>
  <c r="E27"/>
  <c r="E26"/>
  <c r="E25"/>
  <c r="E24"/>
  <c r="E23"/>
  <c r="E22"/>
  <c r="E21"/>
  <c r="E20"/>
  <c r="E19"/>
  <c r="E18"/>
  <c r="E17"/>
  <c r="D48"/>
  <c r="D50"/>
  <c r="D44"/>
  <c r="D40"/>
  <c r="D36"/>
  <c r="D35"/>
  <c r="D34"/>
  <c r="D32"/>
  <c r="D31"/>
  <c r="D29"/>
  <c r="D28"/>
  <c r="D26"/>
  <c r="D24"/>
  <c r="D23"/>
  <c r="D22"/>
  <c r="D21"/>
  <c r="D20"/>
  <c r="D18"/>
  <c r="E11" i="348" l="1"/>
  <c r="I132" i="361" l="1"/>
  <c r="H132"/>
  <c r="G132"/>
  <c r="G158"/>
  <c r="H77" l="1"/>
  <c r="H76"/>
  <c r="I76" s="1"/>
  <c r="D46" i="345"/>
  <c r="I87" i="361"/>
  <c r="H87"/>
  <c r="G87"/>
  <c r="E42" i="345"/>
  <c r="E39" s="1"/>
  <c r="E38" s="1"/>
  <c r="D42"/>
  <c r="D39" s="1"/>
  <c r="D38" s="1"/>
  <c r="C42"/>
  <c r="C39" s="1"/>
  <c r="C38" s="1"/>
  <c r="G41" i="361"/>
  <c r="I218"/>
  <c r="H218"/>
  <c r="G218"/>
  <c r="I216"/>
  <c r="I215" s="1"/>
  <c r="I214" s="1"/>
  <c r="I213" s="1"/>
  <c r="I212" s="1"/>
  <c r="H216"/>
  <c r="G216"/>
  <c r="G211"/>
  <c r="G210" s="1"/>
  <c r="G209" s="1"/>
  <c r="G208" s="1"/>
  <c r="G207" s="1"/>
  <c r="G206" s="1"/>
  <c r="I204"/>
  <c r="I203" s="1"/>
  <c r="H204"/>
  <c r="H203" s="1"/>
  <c r="G204"/>
  <c r="G203"/>
  <c r="I201"/>
  <c r="I200" s="1"/>
  <c r="H201"/>
  <c r="H200" s="1"/>
  <c r="G201"/>
  <c r="G200" s="1"/>
  <c r="I198"/>
  <c r="I197" s="1"/>
  <c r="H198"/>
  <c r="H197" s="1"/>
  <c r="G198"/>
  <c r="G197" s="1"/>
  <c r="I195"/>
  <c r="H195"/>
  <c r="G195"/>
  <c r="G194"/>
  <c r="G193"/>
  <c r="I192"/>
  <c r="H192"/>
  <c r="H189"/>
  <c r="I189" s="1"/>
  <c r="G188"/>
  <c r="I183"/>
  <c r="H183"/>
  <c r="G183"/>
  <c r="G182"/>
  <c r="G181"/>
  <c r="I180"/>
  <c r="H180"/>
  <c r="G179"/>
  <c r="G178"/>
  <c r="G177"/>
  <c r="H177" s="1"/>
  <c r="I169"/>
  <c r="I168" s="1"/>
  <c r="H169"/>
  <c r="G169"/>
  <c r="G168" s="1"/>
  <c r="H168"/>
  <c r="I166"/>
  <c r="I165" s="1"/>
  <c r="H166"/>
  <c r="G166"/>
  <c r="G165" s="1"/>
  <c r="H165"/>
  <c r="I163"/>
  <c r="I162" s="1"/>
  <c r="H163"/>
  <c r="G163"/>
  <c r="G162" s="1"/>
  <c r="H162"/>
  <c r="I160"/>
  <c r="I159" s="1"/>
  <c r="H160"/>
  <c r="G160"/>
  <c r="G159" s="1"/>
  <c r="H159"/>
  <c r="I158"/>
  <c r="I157" s="1"/>
  <c r="I156" s="1"/>
  <c r="H158"/>
  <c r="G157"/>
  <c r="G156" s="1"/>
  <c r="H157"/>
  <c r="H156" s="1"/>
  <c r="I154"/>
  <c r="I153" s="1"/>
  <c r="H154"/>
  <c r="H153" s="1"/>
  <c r="G154"/>
  <c r="G153" s="1"/>
  <c r="G152"/>
  <c r="G151"/>
  <c r="I150"/>
  <c r="H150"/>
  <c r="H149" s="1"/>
  <c r="I149"/>
  <c r="I145"/>
  <c r="I144" s="1"/>
  <c r="H145"/>
  <c r="H144" s="1"/>
  <c r="G145"/>
  <c r="G144" s="1"/>
  <c r="I142"/>
  <c r="I141" s="1"/>
  <c r="H142"/>
  <c r="H141" s="1"/>
  <c r="G142"/>
  <c r="G141" s="1"/>
  <c r="I138"/>
  <c r="H138"/>
  <c r="I134"/>
  <c r="I133" s="1"/>
  <c r="I131" s="1"/>
  <c r="I130" s="1"/>
  <c r="I129" s="1"/>
  <c r="H134"/>
  <c r="H133" s="1"/>
  <c r="H131" s="1"/>
  <c r="H130" s="1"/>
  <c r="H129" s="1"/>
  <c r="I126"/>
  <c r="I125" s="1"/>
  <c r="H126"/>
  <c r="H125" s="1"/>
  <c r="G126"/>
  <c r="G125" s="1"/>
  <c r="I124"/>
  <c r="H124"/>
  <c r="I123"/>
  <c r="I122" s="1"/>
  <c r="H123"/>
  <c r="H122" s="1"/>
  <c r="G123"/>
  <c r="G122" s="1"/>
  <c r="I118"/>
  <c r="I117" s="1"/>
  <c r="H118"/>
  <c r="H117" s="1"/>
  <c r="G118"/>
  <c r="G117" s="1"/>
  <c r="I115"/>
  <c r="I114" s="1"/>
  <c r="H115"/>
  <c r="H114" s="1"/>
  <c r="G115"/>
  <c r="G114" s="1"/>
  <c r="G112"/>
  <c r="G111" s="1"/>
  <c r="I112"/>
  <c r="I111" s="1"/>
  <c r="H112"/>
  <c r="H111" s="1"/>
  <c r="G110"/>
  <c r="G109" s="1"/>
  <c r="G108" s="1"/>
  <c r="I109"/>
  <c r="H109"/>
  <c r="H108" s="1"/>
  <c r="I108"/>
  <c r="I107" s="1"/>
  <c r="I103"/>
  <c r="I102" s="1"/>
  <c r="I101" s="1"/>
  <c r="I100" s="1"/>
  <c r="H103"/>
  <c r="G103"/>
  <c r="G102" s="1"/>
  <c r="G101" s="1"/>
  <c r="G100" s="1"/>
  <c r="H102"/>
  <c r="H101" s="1"/>
  <c r="H100" s="1"/>
  <c r="I98"/>
  <c r="I97" s="1"/>
  <c r="I96" s="1"/>
  <c r="H98"/>
  <c r="H97" s="1"/>
  <c r="H96" s="1"/>
  <c r="G98"/>
  <c r="G97" s="1"/>
  <c r="G96" s="1"/>
  <c r="I94"/>
  <c r="I93" s="1"/>
  <c r="I92" s="1"/>
  <c r="H94"/>
  <c r="G94"/>
  <c r="G93" s="1"/>
  <c r="G92" s="1"/>
  <c r="H93"/>
  <c r="H92" s="1"/>
  <c r="I84"/>
  <c r="H84"/>
  <c r="G84"/>
  <c r="I78"/>
  <c r="H78"/>
  <c r="G78"/>
  <c r="I77"/>
  <c r="G75"/>
  <c r="I71"/>
  <c r="I70" s="1"/>
  <c r="I69" s="1"/>
  <c r="H71"/>
  <c r="H70" s="1"/>
  <c r="H69" s="1"/>
  <c r="G71"/>
  <c r="G70"/>
  <c r="G69" s="1"/>
  <c r="I66"/>
  <c r="H66"/>
  <c r="G66"/>
  <c r="I65"/>
  <c r="I64" s="1"/>
  <c r="H65"/>
  <c r="G65"/>
  <c r="G64" s="1"/>
  <c r="H64"/>
  <c r="I62"/>
  <c r="I61" s="1"/>
  <c r="I60" s="1"/>
  <c r="H62"/>
  <c r="G62"/>
  <c r="G61" s="1"/>
  <c r="G60" s="1"/>
  <c r="H61"/>
  <c r="H60" s="1"/>
  <c r="I58"/>
  <c r="I57" s="1"/>
  <c r="I56" s="1"/>
  <c r="I55" s="1"/>
  <c r="H58"/>
  <c r="H57" s="1"/>
  <c r="H56" s="1"/>
  <c r="H55" s="1"/>
  <c r="G58"/>
  <c r="G57" s="1"/>
  <c r="G56" s="1"/>
  <c r="G55" s="1"/>
  <c r="I53"/>
  <c r="I52" s="1"/>
  <c r="H53"/>
  <c r="H52" s="1"/>
  <c r="G53"/>
  <c r="G52" s="1"/>
  <c r="I48"/>
  <c r="H48"/>
  <c r="G48"/>
  <c r="I46"/>
  <c r="H46"/>
  <c r="G46"/>
  <c r="G44"/>
  <c r="G37"/>
  <c r="H37"/>
  <c r="I37"/>
  <c r="I31"/>
  <c r="H31"/>
  <c r="G31"/>
  <c r="I27"/>
  <c r="I26" s="1"/>
  <c r="H27"/>
  <c r="G27"/>
  <c r="G26" s="1"/>
  <c r="G25" s="1"/>
  <c r="G24" s="1"/>
  <c r="G23" s="1"/>
  <c r="H26"/>
  <c r="H25" s="1"/>
  <c r="I25"/>
  <c r="I24" s="1"/>
  <c r="I23" s="1"/>
  <c r="H24"/>
  <c r="H23" s="1"/>
  <c r="E35" i="345"/>
  <c r="D35"/>
  <c r="C35"/>
  <c r="E32"/>
  <c r="D32"/>
  <c r="C32"/>
  <c r="E26"/>
  <c r="E25" s="1"/>
  <c r="E13" s="1"/>
  <c r="D26"/>
  <c r="C26"/>
  <c r="C25" s="1"/>
  <c r="C13" s="1"/>
  <c r="D25"/>
  <c r="E21"/>
  <c r="D21"/>
  <c r="C21"/>
  <c r="E18"/>
  <c r="D18"/>
  <c r="C18"/>
  <c r="E16"/>
  <c r="D16"/>
  <c r="C16"/>
  <c r="E14"/>
  <c r="D14"/>
  <c r="D13" s="1"/>
  <c r="C14"/>
  <c r="H211" i="361" l="1"/>
  <c r="I211" s="1"/>
  <c r="I210" s="1"/>
  <c r="I209" s="1"/>
  <c r="I208" s="1"/>
  <c r="I207" s="1"/>
  <c r="I206" s="1"/>
  <c r="H83"/>
  <c r="H82" s="1"/>
  <c r="H75"/>
  <c r="H74" s="1"/>
  <c r="H73" s="1"/>
  <c r="H68" s="1"/>
  <c r="G91"/>
  <c r="I91"/>
  <c r="I90" s="1"/>
  <c r="E46" i="345"/>
  <c r="G36" i="361"/>
  <c r="G35" s="1"/>
  <c r="G34" s="1"/>
  <c r="G33" s="1"/>
  <c r="H121"/>
  <c r="H120" s="1"/>
  <c r="I137"/>
  <c r="I136" s="1"/>
  <c r="I135" s="1"/>
  <c r="H137"/>
  <c r="H136" s="1"/>
  <c r="G90"/>
  <c r="G20"/>
  <c r="G19" s="1"/>
  <c r="G18" s="1"/>
  <c r="G17" s="1"/>
  <c r="G16" s="1"/>
  <c r="I20"/>
  <c r="I19" s="1"/>
  <c r="I18" s="1"/>
  <c r="I17" s="1"/>
  <c r="I16" s="1"/>
  <c r="H20"/>
  <c r="H19" s="1"/>
  <c r="H18" s="1"/>
  <c r="H17" s="1"/>
  <c r="H16" s="1"/>
  <c r="I41"/>
  <c r="I148"/>
  <c r="I147" s="1"/>
  <c r="G192"/>
  <c r="G187" s="1"/>
  <c r="G186" s="1"/>
  <c r="H215"/>
  <c r="H214" s="1"/>
  <c r="H213" s="1"/>
  <c r="H212" s="1"/>
  <c r="G215"/>
  <c r="G214" s="1"/>
  <c r="G213" s="1"/>
  <c r="G212" s="1"/>
  <c r="I75"/>
  <c r="I74" s="1"/>
  <c r="I73" s="1"/>
  <c r="I36"/>
  <c r="I35" s="1"/>
  <c r="I34" s="1"/>
  <c r="I33" s="1"/>
  <c r="I68"/>
  <c r="I121"/>
  <c r="I120" s="1"/>
  <c r="H41"/>
  <c r="H36" s="1"/>
  <c r="H35" s="1"/>
  <c r="H34" s="1"/>
  <c r="H33" s="1"/>
  <c r="G74"/>
  <c r="G73" s="1"/>
  <c r="G68" s="1"/>
  <c r="H81"/>
  <c r="H80" s="1"/>
  <c r="G83"/>
  <c r="G81" s="1"/>
  <c r="G80" s="1"/>
  <c r="I83"/>
  <c r="I82" s="1"/>
  <c r="I106"/>
  <c r="I105" s="1"/>
  <c r="G121"/>
  <c r="G120" s="1"/>
  <c r="G150"/>
  <c r="G149" s="1"/>
  <c r="G148" s="1"/>
  <c r="G147" s="1"/>
  <c r="G180"/>
  <c r="H179"/>
  <c r="I177"/>
  <c r="H176"/>
  <c r="H175" s="1"/>
  <c r="H174" s="1"/>
  <c r="I191"/>
  <c r="I188" s="1"/>
  <c r="I187" s="1"/>
  <c r="I186" s="1"/>
  <c r="I81"/>
  <c r="I80" s="1"/>
  <c r="H106"/>
  <c r="H107"/>
  <c r="G107"/>
  <c r="G106"/>
  <c r="H91"/>
  <c r="H90" s="1"/>
  <c r="H148"/>
  <c r="H147" s="1"/>
  <c r="H188"/>
  <c r="H187" s="1"/>
  <c r="H186" s="1"/>
  <c r="G176"/>
  <c r="C46" i="345"/>
  <c r="G138" i="361"/>
  <c r="G137" s="1"/>
  <c r="G136" s="1"/>
  <c r="G135" s="1"/>
  <c r="H15" l="1"/>
  <c r="H210"/>
  <c r="H209" s="1"/>
  <c r="H208" s="1"/>
  <c r="H207" s="1"/>
  <c r="H206" s="1"/>
  <c r="H135"/>
  <c r="H128" s="1"/>
  <c r="G175"/>
  <c r="G174" s="1"/>
  <c r="G173" s="1"/>
  <c r="G172" s="1"/>
  <c r="H105"/>
  <c r="G82"/>
  <c r="I15"/>
  <c r="G15"/>
  <c r="I128"/>
  <c r="G105"/>
  <c r="H173"/>
  <c r="I179"/>
  <c r="I176" s="1"/>
  <c r="I175" s="1"/>
  <c r="I174" s="1"/>
  <c r="I173" s="1"/>
  <c r="I172" s="1"/>
  <c r="H172" l="1"/>
  <c r="E40" i="367"/>
  <c r="E39" s="1"/>
  <c r="E51" s="1"/>
  <c r="H220" i="361"/>
  <c r="D19" i="348" s="1"/>
  <c r="D18" s="1"/>
  <c r="D17" s="1"/>
  <c r="D16" s="1"/>
  <c r="D11" s="1"/>
  <c r="I220" i="361"/>
  <c r="G134" l="1"/>
  <c r="G133" s="1"/>
  <c r="G131" s="1"/>
  <c r="G130" s="1"/>
  <c r="G129" s="1"/>
  <c r="G128" s="1"/>
  <c r="G220" s="1"/>
  <c r="E38" i="390" l="1"/>
  <c r="C38" l="1"/>
  <c r="D19" i="367" l="1"/>
  <c r="D45" l="1"/>
  <c r="D41"/>
  <c r="D37"/>
  <c r="D43" l="1"/>
  <c r="C14" i="348" l="1"/>
  <c r="C13" s="1"/>
  <c r="C12" s="1"/>
  <c r="C18" l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864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7100
</t>
        </r>
      </text>
    </comment>
  </commentList>
</comments>
</file>

<file path=xl/sharedStrings.xml><?xml version="1.0" encoding="utf-8"?>
<sst xmlns="http://schemas.openxmlformats.org/spreadsheetml/2006/main" count="1373" uniqueCount="406">
  <si>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</si>
  <si>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</si>
  <si>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</si>
  <si>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</si>
  <si>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</si>
  <si>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</si>
  <si>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</si>
  <si>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</si>
  <si>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</si>
  <si>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</si>
  <si>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</si>
  <si>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</si>
  <si>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</si>
  <si>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</si>
  <si>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</si>
  <si>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</si>
  <si>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</si>
  <si>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</si>
  <si>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</si>
  <si>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</si>
  <si>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</si>
  <si>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</si>
  <si>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</si>
  <si>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</si>
  <si>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</si>
  <si>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</si>
  <si>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</si>
  <si>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</si>
  <si>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</si>
  <si>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</si>
  <si>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</si>
  <si>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</si>
  <si>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</si>
  <si>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</si>
  <si>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</si>
  <si>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</si>
  <si>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</si>
  <si>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</si>
  <si>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Перечень главных администраторов</t>
  </si>
  <si>
    <t>источников финансирования дефицита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</si>
  <si>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</si>
  <si>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</si>
  <si>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</si>
  <si>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</si>
  <si>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</si>
  <si>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</si>
  <si>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</si>
  <si>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</si>
  <si>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</si>
  <si>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</si>
  <si>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</si>
  <si>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</si>
  <si>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</si>
  <si>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</si>
  <si>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</si>
  <si>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</si>
  <si>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</si>
  <si>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</si>
  <si>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</si>
  <si>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</si>
  <si>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</si>
  <si>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</si>
  <si>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</si>
  <si>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</si>
  <si>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</si>
  <si>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</si>
  <si>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</si>
  <si>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</si>
  <si>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</si>
  <si>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</si>
  <si>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</si>
  <si>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</si>
  <si>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</si>
  <si>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</si>
  <si>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</si>
  <si>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</si>
  <si>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</si>
  <si>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</si>
  <si>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</si>
  <si>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</si>
  <si>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</si>
  <si>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</si>
  <si>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</si>
  <si>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                                МО "Североонежское"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</si>
  <si>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</si>
  <si>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</si>
  <si>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</si>
  <si>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</si>
  <si>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</si>
  <si>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</si>
  <si>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</si>
  <si>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</si>
  <si>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</si>
  <si>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</si>
  <si>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</si>
  <si>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 xml:space="preserve">Физическая  культура  </t>
  </si>
  <si>
    <t>не  установленные  бюджетным  законодательством</t>
  </si>
  <si>
    <t xml:space="preserve">          Нормативы  распределения  доходов,</t>
  </si>
  <si>
    <t>Норматив распределения доходов</t>
  </si>
  <si>
    <t>Код бюджетной классификации</t>
  </si>
  <si>
    <t xml:space="preserve">Наименование  дохода </t>
  </si>
  <si>
    <t>Доходные источники областного бюджета,</t>
  </si>
  <si>
    <t xml:space="preserve">администрирование которых осуществляется </t>
  </si>
  <si>
    <t>Код бюджетной классификации Российской Федерации</t>
  </si>
  <si>
    <t>Наименование органа местного самоуправления МО "Североонежское"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</si>
  <si>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</si>
  <si>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Код доходов</t>
  </si>
  <si>
    <t>Код главы</t>
  </si>
  <si>
    <t>Администрация МО "Североонежское"</t>
  </si>
  <si>
    <t xml:space="preserve">   </t>
  </si>
  <si>
    <t xml:space="preserve">КУЛЬТУРА  И КИНЕМАТОГРАФИЯ </t>
  </si>
  <si>
    <t>( в процентах)</t>
  </si>
  <si>
    <t>органом местного самоуправления</t>
  </si>
  <si>
    <t>Иные межбюджетные трансферты</t>
  </si>
  <si>
    <t>1 16 90020 02 5000 140</t>
  </si>
  <si>
    <t>Охрана семьи и детства</t>
  </si>
  <si>
    <t>Дорожное  хозяйство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</si>
  <si>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</si>
  <si>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</si>
  <si>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</si>
  <si>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</si>
  <si>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</si>
  <si>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 xml:space="preserve"> Код группы,подгрупы, статьи и вида источников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</si>
  <si>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</si>
  <si>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</si>
  <si>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</si>
  <si>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</si>
  <si>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</si>
  <si>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</si>
  <si>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</si>
  <si>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</si>
  <si>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</si>
  <si>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</si>
  <si>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</si>
  <si>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</si>
  <si>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</si>
  <si>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</si>
  <si>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</si>
  <si>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</si>
  <si>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</si>
  <si>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</si>
  <si>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</si>
  <si>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</si>
  <si>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</si>
  <si>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</si>
  <si>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</si>
  <si>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</si>
  <si>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</si>
  <si>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</si>
  <si>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</si>
  <si>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</si>
  <si>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</si>
  <si>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</si>
  <si>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</si>
  <si>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</si>
  <si>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</si>
  <si>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</si>
  <si>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</si>
  <si>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</si>
  <si>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</si>
  <si>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</si>
  <si>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</si>
  <si>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</si>
  <si>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</si>
  <si>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</si>
  <si>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</si>
  <si>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</si>
  <si>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</si>
  <si>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</si>
  <si>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</si>
  <si>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</si>
  <si>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</si>
  <si>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</si>
  <si>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</si>
  <si>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</si>
  <si>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</si>
  <si>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</si>
  <si>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</si>
  <si>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</si>
  <si>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</si>
  <si>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</si>
  <si>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</si>
  <si>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</si>
  <si>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</si>
  <si>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</si>
  <si>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</si>
  <si>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</si>
  <si>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</si>
  <si>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</si>
  <si>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</si>
  <si>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</si>
  <si>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</si>
  <si>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</si>
  <si>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</si>
  <si>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>320</t>
  </si>
  <si>
    <t>321</t>
  </si>
  <si>
    <t>Наименование главных администраторов наименование источников финансирования дефицита</t>
  </si>
  <si>
    <t xml:space="preserve"> бюджета  МО  "Североонежское"  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</si>
  <si>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</si>
  <si>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</si>
  <si>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</si>
  <si>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</si>
  <si>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</si>
  <si>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</si>
  <si>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</si>
  <si>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</si>
  <si>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</si>
  <si>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 xml:space="preserve"> МО "Североонежское"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</si>
  <si>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</si>
  <si>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</si>
  <si>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</si>
  <si>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</si>
  <si>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</si>
  <si>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</si>
  <si>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</si>
  <si>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</si>
  <si>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</si>
  <si>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</si>
  <si>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</si>
  <si>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</si>
  <si>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</si>
  <si>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</si>
  <si>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</si>
  <si>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</si>
  <si>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</si>
  <si>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</si>
  <si>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</si>
  <si>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</si>
  <si>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</si>
  <si>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</si>
  <si>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</si>
  <si>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</si>
  <si>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</si>
  <si>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</si>
  <si>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</si>
  <si>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</si>
  <si>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</si>
  <si>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</si>
  <si>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</si>
  <si>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</si>
  <si>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</si>
  <si>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</si>
  <si>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</si>
  <si>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</si>
  <si>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</si>
  <si>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</si>
  <si>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</si>
  <si>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</si>
  <si>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</si>
  <si>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</si>
  <si>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</si>
  <si>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</si>
  <si>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</si>
  <si>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</si>
  <si>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</si>
  <si>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</si>
  <si>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</si>
  <si>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</si>
  <si>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</si>
  <si>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</si>
  <si>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</si>
  <si>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</si>
  <si>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</si>
  <si>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</si>
  <si>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</si>
  <si>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</si>
  <si>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</si>
  <si>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</si>
  <si>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</si>
  <si>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</si>
  <si>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</si>
  <si>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</si>
  <si>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</si>
  <si>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</si>
  <si>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</si>
  <si>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</si>
  <si>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</si>
  <si>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</si>
  <si>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</si>
  <si>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</si>
  <si>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</si>
  <si>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</si>
  <si>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</si>
  <si>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</si>
  <si>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 xml:space="preserve">1 11 02033 13  </t>
  </si>
  <si>
    <t>Доходы от размещения временно свободных средств бюджетов городских поселений</t>
  </si>
  <si>
    <t xml:space="preserve">1 13 01995 13 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</si>
  <si>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</si>
  <si>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</si>
  <si>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выгодоприобретатели выступают получатели средств бюджетов городских поселений </t>
  </si>
  <si>
    <t xml:space="preserve">Доходы от возмещения ущерба при возникновении ины страховых случаев, когда выгодоприобретателями выступают получатели средств бюджетов городских поселений </t>
  </si>
  <si>
    <t>Невыясненные поступления, зачисляемые в бюджеты городских поселений</t>
  </si>
  <si>
    <t>Прочие  неналоговые  доходы  бюджетов  городских поселений</t>
  </si>
  <si>
    <t>Платежи, взимаемые органами местного самоуправления (организациями) городских песелений за выполнение определенных  функций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</si>
  <si>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</si>
  <si>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1 17 02020 13  </t>
  </si>
  <si>
    <t>1 16 23052 13</t>
  </si>
  <si>
    <t>1 17 01050 13</t>
  </si>
  <si>
    <t xml:space="preserve">1 16 23050 13 </t>
  </si>
  <si>
    <t xml:space="preserve">1 15 02050 13 </t>
  </si>
  <si>
    <t>1 13 02995 13</t>
  </si>
  <si>
    <t>1 17 05050 13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</si>
  <si>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</si>
  <si>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</si>
  <si>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</si>
  <si>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</si>
  <si>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</si>
  <si>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</si>
  <si>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</si>
  <si>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</si>
  <si>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</si>
  <si>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</si>
  <si>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</si>
  <si>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</si>
  <si>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</si>
  <si>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</si>
  <si>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</si>
  <si>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</si>
  <si>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</si>
  <si>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</si>
  <si>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</si>
  <si>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</si>
  <si>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к проекту Решения муниципального Совета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</si>
  <si>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</si>
  <si>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</si>
  <si>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</si>
  <si>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</si>
  <si>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к проекту Решения муниципального Совета</t>
  </si>
  <si>
    <t xml:space="preserve">к проекту Решения муниципального Совета  </t>
  </si>
  <si>
    <t>Приложение 8</t>
  </si>
  <si>
    <t xml:space="preserve">             Приложение   6</t>
  </si>
  <si>
    <t xml:space="preserve">                                                                                        Приложение   4</t>
  </si>
  <si>
    <t xml:space="preserve">                                                                                        Приложение  3</t>
  </si>
  <si>
    <t>Приложение 1</t>
  </si>
  <si>
    <t>Приложение   7</t>
  </si>
  <si>
    <t xml:space="preserve">к проекту Решения муниципального Совета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</si>
  <si>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</si>
  <si>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</si>
  <si>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</si>
  <si>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</si>
  <si>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</si>
  <si>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</si>
  <si>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</si>
  <si>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</si>
  <si>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</si>
  <si>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</si>
  <si>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от "___" декабря 2019 года № ___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</si>
  <si>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</si>
  <si>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</si>
  <si>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</si>
  <si>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 xml:space="preserve">к проекту Решения муниципального Совета                                                       МО "Североонежское" </t>
  </si>
  <si>
    <t>от "    " ноября  2020 года №  ____</t>
  </si>
  <si>
    <t xml:space="preserve"> бюджета МО "Североонежское" на 2021 год и плановый период 2022 и 2023 годы</t>
  </si>
  <si>
    <t>000 2 02 10000 00 0000 151</t>
  </si>
  <si>
    <t>000 2 02 20000 00 000 151</t>
  </si>
  <si>
    <t>000 2 02 30000 00 0000 151</t>
  </si>
  <si>
    <t>000 2 02 40000 00 0000 151</t>
  </si>
  <si>
    <t>000 2 07 05000 00 0000 180</t>
  </si>
  <si>
    <t xml:space="preserve">Ведомственная структура расходов бюджета МО "Североонежское"на 2020 год и на плановый период 2021 и 2022 годы </t>
  </si>
  <si>
    <t xml:space="preserve">Прочая закупка товаров, работ и услуг </t>
  </si>
  <si>
    <t>Закупка энергетических ресурсов</t>
  </si>
  <si>
    <t>247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</si>
  <si>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</si>
  <si>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</si>
  <si>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</si>
  <si>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</si>
  <si>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</si>
  <si>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</si>
  <si>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>331 00 S0310</t>
  </si>
  <si>
    <t>Субсидии</t>
  </si>
  <si>
    <t>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</si>
  <si>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</si>
  <si>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</si>
  <si>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410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</si>
  <si>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</si>
  <si>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</si>
  <si>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 xml:space="preserve">Содержание мест (площадок) накопления твердых коммунальных отходов </t>
  </si>
  <si>
    <t>361 00 S6650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</si>
  <si>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</si>
  <si>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 xml:space="preserve">Межбюджетные трансферты </t>
  </si>
  <si>
    <t>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</si>
  <si>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</si>
  <si>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</si>
  <si>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</si>
  <si>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371 00 55550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</si>
  <si>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</si>
  <si>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</si>
  <si>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</si>
  <si>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</si>
  <si>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</si>
  <si>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</si>
  <si>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</si>
  <si>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</si>
  <si>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</si>
  <si>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</si>
  <si>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</si>
  <si>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от "___" ноября  2020 года № ___</t>
  </si>
  <si>
    <t>от "   " декабря 2020 года № ___</t>
  </si>
  <si>
    <t>от "    " декабря 2020 года № ___</t>
  </si>
  <si>
    <t>Прочая закупка товаров, работ и услуг</t>
  </si>
  <si>
    <t>от "___" декабря 2020 года № ___</t>
  </si>
  <si>
    <t>Распределение расходов бюджета МО "Североонежское" на 2021 год и на плановый период 2022 и 2023 годов по разделам, подразделам функциональной классификации</t>
  </si>
  <si>
    <t>дефицита  местного  бюджета  на  2020  год и на плановый приод 2022 и 2023 годов</t>
  </si>
  <si>
    <t>от "___" декабря 2020 года  № ___</t>
  </si>
  <si>
    <t>Распределение отдельных видов расходов бюджета муниципального образования "Североонежское"
на 2021 год  в разрезе ведомственной структуры расходов</t>
  </si>
  <si>
    <t>Объем средств, направляемых в 2021 году: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</si>
</sst>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\ _₽_-;\-* #,##0.0\ _₽_-;_-* &quot;-&quot;?\ _₽_-;_-@_-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32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5" fillId="0" borderId="0" xfId="0" applyFont="1"/>
    <xf numFmtId="0" fontId="4" fillId="0" borderId="9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4" fillId="0" borderId="0" xfId="1" applyFont="1"/>
    <xf numFmtId="167" fontId="4" fillId="0" borderId="9" xfId="1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9" xfId="0" applyFont="1" applyBorder="1" applyAlignment="1">
      <alignment horizontal="center"/>
    </xf>
    <xf numFmtId="0" fontId="6" fillId="0" borderId="0" xfId="0" applyFont="1"/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3" fillId="0" borderId="0" xfId="0" applyFont="1" applyAlignment="1"/>
    <xf numFmtId="167" fontId="4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4" fillId="0" borderId="8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8" xfId="2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/>
    </xf>
    <xf numFmtId="0" fontId="4" fillId="0" borderId="0" xfId="0" applyFont="1" applyAlignment="1">
      <alignment vertical="top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165" fontId="5" fillId="0" borderId="1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165" fontId="5" fillId="0" borderId="15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165" fontId="5" fillId="0" borderId="14" xfId="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6" fontId="4" fillId="0" borderId="17" xfId="0" applyNumberFormat="1" applyFont="1" applyBorder="1" applyAlignment="1">
      <alignment horizontal="center" vertical="center"/>
    </xf>
    <xf numFmtId="0" fontId="4" fillId="0" borderId="5" xfId="2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4" fillId="0" borderId="13" xfId="2" applyFont="1" applyBorder="1" applyAlignment="1">
      <alignment horizontal="left" vertical="top" wrapText="1"/>
    </xf>
    <xf numFmtId="166" fontId="4" fillId="0" borderId="17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5" fontId="4" fillId="0" borderId="18" xfId="3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 vertical="top"/>
    </xf>
    <xf numFmtId="165" fontId="5" fillId="0" borderId="16" xfId="3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vertical="top" wrapText="1"/>
    </xf>
    <xf numFmtId="167" fontId="5" fillId="0" borderId="8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vertical="center"/>
    </xf>
    <xf numFmtId="167" fontId="4" fillId="0" borderId="9" xfId="1" applyNumberFormat="1" applyFont="1" applyFill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167" fontId="5" fillId="0" borderId="1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67" fontId="4" fillId="0" borderId="8" xfId="1" applyNumberFormat="1" applyFont="1" applyFill="1" applyBorder="1" applyAlignment="1">
      <alignment horizontal="center"/>
    </xf>
    <xf numFmtId="167" fontId="4" fillId="0" borderId="8" xfId="1" applyNumberFormat="1" applyFont="1" applyFill="1" applyBorder="1" applyAlignment="1">
      <alignment horizontal="center" vertical="center"/>
    </xf>
    <xf numFmtId="167" fontId="4" fillId="0" borderId="9" xfId="1" applyNumberFormat="1" applyFont="1" applyBorder="1" applyAlignment="1">
      <alignment horizontal="center"/>
    </xf>
    <xf numFmtId="167" fontId="4" fillId="0" borderId="6" xfId="1" applyNumberFormat="1" applyFont="1" applyFill="1" applyBorder="1" applyAlignment="1">
      <alignment horizontal="center"/>
    </xf>
    <xf numFmtId="167" fontId="4" fillId="0" borderId="8" xfId="1" applyNumberFormat="1" applyFont="1" applyBorder="1" applyAlignment="1">
      <alignment horizontal="center"/>
    </xf>
    <xf numFmtId="167" fontId="5" fillId="0" borderId="9" xfId="1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/>
    </xf>
    <xf numFmtId="169" fontId="5" fillId="0" borderId="21" xfId="0" applyNumberFormat="1" applyFont="1" applyFill="1" applyBorder="1"/>
    <xf numFmtId="169" fontId="4" fillId="0" borderId="21" xfId="0" applyNumberFormat="1" applyFont="1" applyFill="1" applyBorder="1" applyAlignment="1">
      <alignment horizontal="center"/>
    </xf>
    <xf numFmtId="169" fontId="4" fillId="0" borderId="21" xfId="0" applyNumberFormat="1" applyFont="1" applyFill="1" applyBorder="1"/>
    <xf numFmtId="169" fontId="5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169" fontId="4" fillId="0" borderId="21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169" fontId="5" fillId="0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167" fontId="4" fillId="0" borderId="23" xfId="1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  <xf numFmtId="168" fontId="4" fillId="0" borderId="9" xfId="1" applyNumberFormat="1" applyFont="1" applyFill="1" applyBorder="1" applyAlignment="1">
      <alignment horizontal="center" vertical="center"/>
    </xf>
    <xf numFmtId="167" fontId="5" fillId="0" borderId="6" xfId="1" applyNumberFormat="1" applyFont="1" applyFill="1" applyBorder="1" applyAlignment="1">
      <alignment vertical="center"/>
    </xf>
    <xf numFmtId="168" fontId="4" fillId="0" borderId="8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top"/>
    </xf>
    <xf numFmtId="0" fontId="4" fillId="0" borderId="3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5" fillId="0" borderId="8" xfId="1" applyNumberFormat="1" applyFont="1" applyFill="1" applyBorder="1" applyAlignment="1">
      <alignment horizontal="justify" vertical="top"/>
    </xf>
    <xf numFmtId="165" fontId="5" fillId="0" borderId="9" xfId="1" applyNumberFormat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10" fontId="0" fillId="0" borderId="0" xfId="0" applyNumberFormat="1"/>
    <xf numFmtId="43" fontId="0" fillId="0" borderId="0" xfId="0" applyNumberFormat="1"/>
    <xf numFmtId="165" fontId="5" fillId="0" borderId="14" xfId="3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166" fontId="5" fillId="3" borderId="0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0" xfId="0" applyFill="1"/>
    <xf numFmtId="166" fontId="0" fillId="4" borderId="0" xfId="0" applyNumberFormat="1" applyFill="1"/>
    <xf numFmtId="0" fontId="0" fillId="4" borderId="0" xfId="0" applyFill="1"/>
    <xf numFmtId="167" fontId="5" fillId="3" borderId="9" xfId="1" applyNumberFormat="1" applyFont="1" applyFill="1" applyBorder="1" applyAlignment="1">
      <alignment vertical="center"/>
    </xf>
    <xf numFmtId="167" fontId="4" fillId="3" borderId="9" xfId="1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vertical="top" wrapText="1"/>
    </xf>
    <xf numFmtId="49" fontId="5" fillId="0" borderId="8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49" fontId="4" fillId="0" borderId="10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4" fillId="0" borderId="9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horizontal="center" vertical="center"/>
    </xf>
    <xf numFmtId="167" fontId="4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8" fontId="11" fillId="0" borderId="8" xfId="1" applyNumberFormat="1" applyFont="1" applyFill="1" applyBorder="1" applyAlignment="1">
      <alignment horizontal="center" vertical="center"/>
    </xf>
    <xf numFmtId="170" fontId="11" fillId="0" borderId="9" xfId="1" applyNumberFormat="1" applyFont="1" applyFill="1" applyBorder="1" applyAlignment="1">
      <alignment horizontal="center"/>
    </xf>
    <xf numFmtId="170" fontId="4" fillId="0" borderId="8" xfId="1" applyNumberFormat="1" applyFont="1" applyFill="1" applyBorder="1" applyAlignment="1">
      <alignment horizontal="center"/>
    </xf>
    <xf numFmtId="170" fontId="11" fillId="0" borderId="8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7" fontId="0" fillId="0" borderId="0" xfId="0" applyNumberFormat="1"/>
    <xf numFmtId="164" fontId="0" fillId="0" borderId="0" xfId="1" applyFont="1"/>
    <xf numFmtId="1" fontId="4" fillId="5" borderId="23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/>
    </xf>
    <xf numFmtId="167" fontId="5" fillId="5" borderId="8" xfId="1" applyNumberFormat="1" applyFont="1" applyFill="1" applyBorder="1" applyAlignment="1">
      <alignment vertical="center"/>
    </xf>
    <xf numFmtId="167" fontId="4" fillId="5" borderId="8" xfId="1" applyNumberFormat="1" applyFont="1" applyFill="1" applyBorder="1" applyAlignment="1">
      <alignment vertical="center"/>
    </xf>
    <xf numFmtId="167" fontId="4" fillId="5" borderId="9" xfId="1" applyNumberFormat="1" applyFont="1" applyFill="1" applyBorder="1" applyAlignment="1">
      <alignment vertical="center"/>
    </xf>
    <xf numFmtId="167" fontId="5" fillId="5" borderId="9" xfId="1" applyNumberFormat="1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 wrapText="1"/>
    </xf>
    <xf numFmtId="165" fontId="5" fillId="6" borderId="17" xfId="0" applyNumberFormat="1" applyFont="1" applyFill="1" applyBorder="1" applyAlignment="1">
      <alignment horizontal="center" vertical="center"/>
    </xf>
    <xf numFmtId="165" fontId="5" fillId="6" borderId="15" xfId="3" applyNumberFormat="1" applyFont="1" applyFill="1" applyBorder="1" applyAlignment="1">
      <alignment horizontal="center" vertical="center"/>
    </xf>
    <xf numFmtId="165" fontId="4" fillId="6" borderId="15" xfId="3" applyNumberFormat="1" applyFont="1" applyFill="1" applyBorder="1" applyAlignment="1">
      <alignment horizontal="center" vertical="center"/>
    </xf>
    <xf numFmtId="165" fontId="4" fillId="6" borderId="14" xfId="3" applyNumberFormat="1" applyFont="1" applyFill="1" applyBorder="1" applyAlignment="1">
      <alignment horizontal="center" vertical="center"/>
    </xf>
    <xf numFmtId="165" fontId="5" fillId="6" borderId="14" xfId="3" applyNumberFormat="1" applyFont="1" applyFill="1" applyBorder="1" applyAlignment="1">
      <alignment horizontal="center" vertical="center"/>
    </xf>
    <xf numFmtId="166" fontId="4" fillId="6" borderId="17" xfId="0" applyNumberFormat="1" applyFont="1" applyFill="1" applyBorder="1" applyAlignment="1">
      <alignment horizontal="center" vertical="center"/>
    </xf>
    <xf numFmtId="166" fontId="4" fillId="6" borderId="15" xfId="0" applyNumberFormat="1" applyFont="1" applyFill="1" applyBorder="1" applyAlignment="1">
      <alignment horizontal="center" vertical="center"/>
    </xf>
    <xf numFmtId="167" fontId="4" fillId="6" borderId="23" xfId="1" applyNumberFormat="1" applyFont="1" applyFill="1" applyBorder="1" applyAlignment="1">
      <alignment horizontal="center" vertical="center"/>
    </xf>
    <xf numFmtId="166" fontId="4" fillId="6" borderId="17" xfId="2" applyNumberFormat="1" applyFont="1" applyFill="1" applyBorder="1" applyAlignment="1">
      <alignment horizontal="center" vertical="center"/>
    </xf>
    <xf numFmtId="165" fontId="4" fillId="6" borderId="18" xfId="3" applyNumberFormat="1" applyFont="1" applyFill="1" applyBorder="1" applyAlignment="1">
      <alignment horizontal="center" vertical="center"/>
    </xf>
    <xf numFmtId="165" fontId="5" fillId="6" borderId="16" xfId="3" applyNumberFormat="1" applyFont="1" applyFill="1" applyBorder="1" applyAlignment="1">
      <alignment horizontal="center" vertical="center"/>
    </xf>
    <xf numFmtId="167" fontId="4" fillId="5" borderId="6" xfId="1" applyNumberFormat="1" applyFont="1" applyFill="1" applyBorder="1" applyAlignment="1">
      <alignment vertical="center"/>
    </xf>
    <xf numFmtId="167" fontId="5" fillId="5" borderId="6" xfId="1" applyNumberFormat="1" applyFont="1" applyFill="1" applyBorder="1" applyAlignment="1">
      <alignment vertical="center"/>
    </xf>
    <xf numFmtId="167" fontId="4" fillId="5" borderId="7" xfId="1" applyNumberFormat="1" applyFont="1" applyFill="1" applyBorder="1" applyAlignment="1">
      <alignment vertical="center"/>
    </xf>
    <xf numFmtId="170" fontId="11" fillId="5" borderId="9" xfId="1" applyNumberFormat="1" applyFont="1" applyFill="1" applyBorder="1" applyAlignment="1">
      <alignment horizontal="center"/>
    </xf>
    <xf numFmtId="170" fontId="4" fillId="5" borderId="8" xfId="1" applyNumberFormat="1" applyFont="1" applyFill="1" applyBorder="1" applyAlignment="1">
      <alignment horizontal="center"/>
    </xf>
    <xf numFmtId="170" fontId="11" fillId="5" borderId="8" xfId="1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" fontId="4" fillId="5" borderId="9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horizontal="center" vertical="center"/>
    </xf>
    <xf numFmtId="167" fontId="4" fillId="5" borderId="9" xfId="1" applyNumberFormat="1" applyFont="1" applyFill="1" applyBorder="1" applyAlignment="1">
      <alignment horizontal="center"/>
    </xf>
    <xf numFmtId="167" fontId="4" fillId="5" borderId="6" xfId="1" applyNumberFormat="1" applyFont="1" applyFill="1" applyBorder="1" applyAlignment="1">
      <alignment horizontal="center"/>
    </xf>
    <xf numFmtId="167" fontId="5" fillId="5" borderId="9" xfId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7" fontId="5" fillId="5" borderId="11" xfId="1" applyNumberFormat="1" applyFont="1" applyFill="1" applyBorder="1" applyAlignment="1">
      <alignment horizontal="center" vertical="center"/>
    </xf>
    <xf numFmtId="167" fontId="4" fillId="5" borderId="9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1%20(2023-2024)/&#1041;&#1102;&#1076;&#1078;&#1077;&#1090;%202021%20&#1075;%20(2022-202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I9">
            <v>921.8</v>
          </cell>
        </row>
      </sheetData>
      <sheetData sheetId="21">
        <row r="13">
          <cell r="J13">
            <v>0</v>
          </cell>
          <cell r="K13">
            <v>0</v>
          </cell>
        </row>
      </sheetData>
      <sheetData sheetId="22">
        <row r="22">
          <cell r="I22">
            <v>1150</v>
          </cell>
          <cell r="J22">
            <v>800</v>
          </cell>
          <cell r="K22">
            <v>800</v>
          </cell>
        </row>
      </sheetData>
      <sheetData sheetId="23"/>
      <sheetData sheetId="24">
        <row r="10">
          <cell r="I10">
            <v>700</v>
          </cell>
        </row>
        <row r="11">
          <cell r="I11">
            <v>100</v>
          </cell>
        </row>
      </sheetData>
      <sheetData sheetId="25">
        <row r="25">
          <cell r="I25">
            <v>2360</v>
          </cell>
          <cell r="J25">
            <v>600</v>
          </cell>
          <cell r="K25">
            <v>600</v>
          </cell>
        </row>
      </sheetData>
      <sheetData sheetId="26">
        <row r="13">
          <cell r="I13">
            <v>4862467.95</v>
          </cell>
        </row>
        <row r="15">
          <cell r="I15">
            <v>350821.17000000004</v>
          </cell>
        </row>
        <row r="22">
          <cell r="I22">
            <v>1468465.3308999999</v>
          </cell>
        </row>
        <row r="23">
          <cell r="I23">
            <v>1532449.3599999999</v>
          </cell>
        </row>
        <row r="39">
          <cell r="I39">
            <v>1082905.8999999999</v>
          </cell>
        </row>
      </sheetData>
      <sheetData sheetId="27"/>
      <sheetData sheetId="28"/>
      <sheetData sheetId="29"/>
      <sheetData sheetId="30">
        <row r="20">
          <cell r="I20">
            <v>160400.10279999999</v>
          </cell>
        </row>
        <row r="30">
          <cell r="I30">
            <v>168269.43</v>
          </cell>
        </row>
      </sheetData>
      <sheetData sheetId="31"/>
      <sheetData sheetId="32"/>
      <sheetData sheetId="33"/>
      <sheetData sheetId="34">
        <row r="17">
          <cell r="E17">
            <v>258882.74879999997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B24" sqref="B24"/>
    </sheetView>
  </sheetViews>
  <sheetFormatPr defaultRowHeight="12.75"/>
  <cols>
    <col min="1" max="1" width="21" customWidth="1"/>
    <col min="2" max="2" width="61.42578125" customWidth="1"/>
    <col min="3" max="3" width="14.28515625" customWidth="1"/>
  </cols>
  <sheetData>
    <row r="1" spans="1:8">
      <c r="A1" s="276" t="s">
        <v>333</v>
      </c>
      <c r="B1" s="276"/>
      <c r="C1" s="276"/>
      <c r="D1" s="5"/>
      <c r="E1" s="5"/>
      <c r="F1" s="5"/>
      <c r="G1" s="5"/>
      <c r="H1" s="5"/>
    </row>
    <row r="2" spans="1:8">
      <c r="A2" s="276" t="s">
        <v>322</v>
      </c>
      <c r="B2" s="276"/>
      <c r="C2" s="276"/>
      <c r="D2" s="5"/>
      <c r="E2" s="5"/>
      <c r="F2" s="5"/>
      <c r="G2" s="5"/>
      <c r="H2" s="5"/>
    </row>
    <row r="3" spans="1:8">
      <c r="A3" s="276" t="s">
        <v>207</v>
      </c>
      <c r="B3" s="276"/>
      <c r="C3" s="276"/>
      <c r="D3" s="5"/>
      <c r="E3" s="5"/>
      <c r="F3" s="5"/>
      <c r="G3" s="5"/>
      <c r="H3" s="5"/>
    </row>
    <row r="4" spans="1:8">
      <c r="A4" s="276" t="s">
        <v>397</v>
      </c>
      <c r="B4" s="276"/>
      <c r="C4" s="276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5"/>
      <c r="B6" s="20" t="s">
        <v>97</v>
      </c>
      <c r="C6" s="5"/>
      <c r="D6" s="5"/>
      <c r="E6" s="5"/>
      <c r="F6" s="5"/>
      <c r="G6" s="5"/>
      <c r="H6" s="5"/>
    </row>
    <row r="7" spans="1:8" ht="15.75">
      <c r="A7" s="5"/>
      <c r="B7" s="20" t="s">
        <v>96</v>
      </c>
      <c r="C7" s="7"/>
      <c r="D7" s="5"/>
      <c r="E7" s="5"/>
      <c r="F7" s="5"/>
      <c r="G7" s="5"/>
      <c r="H7" s="5"/>
    </row>
    <row r="8" spans="1:8" ht="6" customHeight="1">
      <c r="A8" s="5"/>
      <c r="B8" s="5"/>
      <c r="C8" s="7"/>
      <c r="D8" s="5"/>
      <c r="E8" s="5"/>
      <c r="F8" s="5"/>
      <c r="G8" s="5"/>
      <c r="H8" s="5"/>
    </row>
    <row r="9" spans="1:8" hidden="1">
      <c r="A9" s="5"/>
      <c r="B9" s="5"/>
      <c r="C9" s="7"/>
      <c r="D9" s="5"/>
      <c r="E9" s="5"/>
      <c r="F9" s="5"/>
      <c r="G9" s="5"/>
      <c r="H9" s="5"/>
    </row>
    <row r="10" spans="1:8">
      <c r="A10" s="5"/>
      <c r="B10" s="5"/>
      <c r="C10" s="5" t="s">
        <v>111</v>
      </c>
      <c r="D10" s="5"/>
      <c r="E10" s="5"/>
      <c r="F10" s="5"/>
      <c r="G10" s="5"/>
      <c r="H10" s="5"/>
    </row>
    <row r="11" spans="1:8" ht="42" customHeight="1">
      <c r="A11" s="17" t="s">
        <v>99</v>
      </c>
      <c r="B11" s="6" t="s">
        <v>100</v>
      </c>
      <c r="C11" s="17" t="s">
        <v>98</v>
      </c>
      <c r="D11" s="5"/>
      <c r="E11" s="5"/>
      <c r="F11" s="5"/>
      <c r="G11" s="5"/>
      <c r="H11" s="5"/>
    </row>
    <row r="12" spans="1:8" ht="30" customHeight="1">
      <c r="A12" s="17" t="s">
        <v>284</v>
      </c>
      <c r="B12" s="21" t="s">
        <v>285</v>
      </c>
      <c r="C12" s="44">
        <v>100</v>
      </c>
      <c r="D12" s="5"/>
      <c r="E12" s="5"/>
      <c r="F12" s="5"/>
      <c r="G12" s="5"/>
      <c r="H12" s="5"/>
    </row>
    <row r="13" spans="1:8" ht="25.5">
      <c r="A13" s="22" t="s">
        <v>286</v>
      </c>
      <c r="B13" s="15" t="s">
        <v>287</v>
      </c>
      <c r="C13" s="44">
        <v>100</v>
      </c>
      <c r="D13" s="5"/>
      <c r="E13" s="5"/>
      <c r="F13" s="5"/>
      <c r="G13" s="5"/>
      <c r="H13" s="5"/>
    </row>
    <row r="14" spans="1:8" ht="15.75" customHeight="1">
      <c r="A14" s="22" t="s">
        <v>300</v>
      </c>
      <c r="B14" s="15" t="s">
        <v>288</v>
      </c>
      <c r="C14" s="23">
        <v>100</v>
      </c>
      <c r="D14" s="5"/>
      <c r="E14" s="5"/>
      <c r="F14" s="5"/>
      <c r="G14" s="5"/>
      <c r="H14" s="5"/>
    </row>
    <row r="15" spans="1:8" ht="27.75" customHeight="1">
      <c r="A15" s="43" t="s">
        <v>299</v>
      </c>
      <c r="B15" s="26" t="s">
        <v>293</v>
      </c>
      <c r="C15" s="23">
        <v>100</v>
      </c>
      <c r="D15" s="5"/>
      <c r="E15" s="5"/>
      <c r="F15" s="5"/>
      <c r="G15" s="5"/>
      <c r="H15" s="5"/>
    </row>
    <row r="16" spans="1:8" ht="51">
      <c r="A16" s="6" t="s">
        <v>298</v>
      </c>
      <c r="B16" s="15" t="s">
        <v>289</v>
      </c>
      <c r="C16" s="44">
        <v>100</v>
      </c>
      <c r="D16" s="5"/>
      <c r="E16" s="5"/>
      <c r="F16" s="5"/>
      <c r="G16" s="5"/>
      <c r="H16" s="5"/>
    </row>
    <row r="17" spans="1:8" ht="38.25">
      <c r="A17" s="43" t="s">
        <v>296</v>
      </c>
      <c r="B17" s="27" t="s">
        <v>290</v>
      </c>
      <c r="C17" s="23">
        <v>100</v>
      </c>
      <c r="D17" s="5"/>
      <c r="E17" s="5"/>
      <c r="F17" s="5"/>
      <c r="G17" s="5"/>
      <c r="H17" s="5"/>
    </row>
    <row r="18" spans="1:8">
      <c r="A18" s="24" t="s">
        <v>297</v>
      </c>
      <c r="B18" s="28" t="s">
        <v>291</v>
      </c>
      <c r="C18" s="25">
        <v>100</v>
      </c>
      <c r="D18" s="5"/>
      <c r="E18" s="5"/>
      <c r="F18" s="5"/>
      <c r="G18" s="5"/>
      <c r="H18" s="5"/>
    </row>
    <row r="19" spans="1:8" ht="51">
      <c r="A19" s="43" t="s">
        <v>295</v>
      </c>
      <c r="B19" s="27" t="s">
        <v>294</v>
      </c>
      <c r="C19" s="23">
        <v>100</v>
      </c>
      <c r="D19" s="5"/>
      <c r="E19" s="5"/>
      <c r="F19" s="5"/>
      <c r="G19" s="5"/>
      <c r="H19" s="5"/>
    </row>
    <row r="20" spans="1:8">
      <c r="A20" s="19" t="s">
        <v>301</v>
      </c>
      <c r="B20" s="15" t="s">
        <v>292</v>
      </c>
      <c r="C20" s="19">
        <v>100</v>
      </c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4">
    <mergeCell ref="A1:C1"/>
    <mergeCell ref="A2:C2"/>
    <mergeCell ref="A3:C3"/>
    <mergeCell ref="A4:C4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5" sqref="A5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A1" s="276" t="s">
        <v>332</v>
      </c>
      <c r="B1" s="276"/>
      <c r="C1" s="276"/>
      <c r="D1" s="5"/>
      <c r="E1" s="5"/>
      <c r="F1" s="5"/>
      <c r="G1" s="5"/>
      <c r="H1" s="5"/>
    </row>
    <row r="2" spans="1:8">
      <c r="A2" s="276" t="s">
        <v>322</v>
      </c>
      <c r="B2" s="276"/>
      <c r="C2" s="276"/>
      <c r="D2" s="5"/>
      <c r="E2" s="5"/>
      <c r="F2" s="5"/>
      <c r="G2" s="5"/>
      <c r="H2" s="5"/>
    </row>
    <row r="3" spans="1:8">
      <c r="A3" s="276" t="s">
        <v>83</v>
      </c>
      <c r="B3" s="276"/>
      <c r="C3" s="276"/>
      <c r="D3" s="5"/>
      <c r="E3" s="5"/>
      <c r="F3" s="5"/>
      <c r="G3" s="5"/>
      <c r="H3" s="5"/>
    </row>
    <row r="4" spans="1:8">
      <c r="A4" s="276" t="s">
        <v>398</v>
      </c>
      <c r="B4" s="276"/>
      <c r="C4" s="276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277" t="s">
        <v>38</v>
      </c>
      <c r="B6" s="277"/>
      <c r="C6" s="277"/>
      <c r="D6" s="5"/>
      <c r="E6" s="5"/>
      <c r="F6" s="5"/>
      <c r="G6" s="5"/>
      <c r="H6" s="5"/>
    </row>
    <row r="7" spans="1:8" ht="15.75">
      <c r="A7" s="277" t="s">
        <v>39</v>
      </c>
      <c r="B7" s="277"/>
      <c r="C7" s="277"/>
      <c r="D7" s="5"/>
      <c r="E7" s="5"/>
      <c r="F7" s="5"/>
      <c r="G7" s="5"/>
      <c r="H7" s="5"/>
    </row>
    <row r="8" spans="1:8" ht="15.75">
      <c r="A8" s="277" t="s">
        <v>197</v>
      </c>
      <c r="B8" s="277"/>
      <c r="C8" s="277"/>
      <c r="D8" s="5"/>
      <c r="E8" s="5"/>
      <c r="F8" s="5"/>
      <c r="G8" s="5"/>
      <c r="H8" s="5"/>
    </row>
    <row r="9" spans="1:8">
      <c r="A9" s="5"/>
      <c r="B9" s="5"/>
      <c r="C9" s="7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ht="25.5">
      <c r="A11" s="17" t="s">
        <v>107</v>
      </c>
      <c r="B11" s="17" t="s">
        <v>122</v>
      </c>
      <c r="C11" s="41" t="s">
        <v>196</v>
      </c>
      <c r="D11" s="5"/>
      <c r="E11" s="5"/>
      <c r="F11" s="5"/>
      <c r="G11" s="5"/>
      <c r="H11" s="5"/>
    </row>
    <row r="12" spans="1:8" ht="25.5">
      <c r="A12" s="43">
        <v>821</v>
      </c>
      <c r="B12" s="10" t="s">
        <v>202</v>
      </c>
      <c r="C12" s="46" t="s">
        <v>119</v>
      </c>
      <c r="D12" s="5"/>
      <c r="E12" s="5"/>
      <c r="F12" s="5"/>
      <c r="G12" s="5"/>
      <c r="H12" s="5"/>
    </row>
    <row r="13" spans="1:8" ht="25.5">
      <c r="A13" s="43">
        <v>821</v>
      </c>
      <c r="B13" s="10" t="s">
        <v>206</v>
      </c>
      <c r="C13" s="17" t="s">
        <v>120</v>
      </c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7">
    <mergeCell ref="A6:C6"/>
    <mergeCell ref="A7:C7"/>
    <mergeCell ref="A8:C8"/>
    <mergeCell ref="A1:C1"/>
    <mergeCell ref="A2:C2"/>
    <mergeCell ref="A3:C3"/>
    <mergeCell ref="A4:C4"/>
  </mergeCells>
  <phoneticPr fontId="2" type="noConversion"/>
  <pageMargins left="1.1811023622047245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34" sqref="C34"/>
    </sheetView>
  </sheetViews>
  <sheetFormatPr defaultRowHeight="12.75"/>
  <cols>
    <col min="1" max="1" width="9.85546875" customWidth="1"/>
    <col min="2" max="2" width="23.140625" customWidth="1"/>
    <col min="3" max="3" width="55.28515625" customWidth="1"/>
  </cols>
  <sheetData>
    <row r="1" spans="1:5">
      <c r="A1" s="276" t="s">
        <v>331</v>
      </c>
      <c r="B1" s="276"/>
      <c r="C1" s="276"/>
      <c r="D1" s="5"/>
      <c r="E1" s="5"/>
    </row>
    <row r="2" spans="1:5">
      <c r="A2" s="276" t="s">
        <v>327</v>
      </c>
      <c r="B2" s="276"/>
      <c r="C2" s="276"/>
      <c r="D2" s="5"/>
      <c r="E2" s="5"/>
    </row>
    <row r="3" spans="1:5">
      <c r="A3" s="276" t="s">
        <v>32</v>
      </c>
      <c r="B3" s="276"/>
      <c r="C3" s="276"/>
      <c r="D3" s="5"/>
      <c r="E3" s="5"/>
    </row>
    <row r="4" spans="1:5">
      <c r="A4" s="276" t="s">
        <v>346</v>
      </c>
      <c r="B4" s="276"/>
      <c r="C4" s="276"/>
      <c r="D4" s="5"/>
      <c r="E4" s="5"/>
    </row>
    <row r="5" spans="1:5">
      <c r="A5" s="5"/>
      <c r="B5" s="5"/>
      <c r="C5" s="5"/>
      <c r="D5" s="5"/>
      <c r="E5" s="5"/>
    </row>
    <row r="6" spans="1:5" ht="15.75">
      <c r="A6" s="277" t="s">
        <v>101</v>
      </c>
      <c r="B6" s="277"/>
      <c r="C6" s="277"/>
      <c r="D6" s="5"/>
      <c r="E6" s="5"/>
    </row>
    <row r="7" spans="1:5" ht="15.75">
      <c r="A7" s="277" t="s">
        <v>102</v>
      </c>
      <c r="B7" s="277"/>
      <c r="C7" s="277"/>
      <c r="D7" s="5"/>
      <c r="E7" s="5"/>
    </row>
    <row r="8" spans="1:5" ht="15.75">
      <c r="A8" s="277" t="s">
        <v>112</v>
      </c>
      <c r="B8" s="277"/>
      <c r="C8" s="277"/>
      <c r="D8" s="5"/>
      <c r="E8" s="5"/>
    </row>
    <row r="9" spans="1:5" ht="15.75" customHeight="1">
      <c r="A9" s="277" t="s">
        <v>32</v>
      </c>
      <c r="B9" s="277"/>
      <c r="C9" s="277"/>
      <c r="D9" s="5"/>
      <c r="E9" s="5"/>
    </row>
    <row r="10" spans="1:5" ht="15.75" customHeight="1">
      <c r="A10" s="5"/>
      <c r="B10" s="5"/>
      <c r="C10" s="39"/>
      <c r="D10" s="5"/>
      <c r="E10" s="5"/>
    </row>
    <row r="11" spans="1:5">
      <c r="A11" s="5"/>
      <c r="B11" s="5"/>
      <c r="C11" s="39"/>
      <c r="D11" s="5"/>
      <c r="E11" s="5"/>
    </row>
    <row r="12" spans="1:5">
      <c r="A12" s="278" t="s">
        <v>103</v>
      </c>
      <c r="B12" s="279"/>
      <c r="C12" s="280" t="s">
        <v>104</v>
      </c>
      <c r="D12" s="5"/>
      <c r="E12" s="5"/>
    </row>
    <row r="13" spans="1:5">
      <c r="A13" s="6" t="s">
        <v>107</v>
      </c>
      <c r="B13" s="42" t="s">
        <v>106</v>
      </c>
      <c r="C13" s="281"/>
      <c r="D13" s="5"/>
      <c r="E13" s="5"/>
    </row>
    <row r="14" spans="1:5">
      <c r="A14" s="43"/>
      <c r="B14" s="6"/>
      <c r="C14" s="23" t="s">
        <v>108</v>
      </c>
      <c r="D14" s="5"/>
      <c r="E14" s="5"/>
    </row>
    <row r="15" spans="1:5" ht="38.25">
      <c r="A15" s="43">
        <v>821</v>
      </c>
      <c r="B15" s="43" t="s">
        <v>114</v>
      </c>
      <c r="C15" s="47" t="s">
        <v>105</v>
      </c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</sheetData>
  <mergeCells count="10">
    <mergeCell ref="A1:C1"/>
    <mergeCell ref="A2:C2"/>
    <mergeCell ref="A3:C3"/>
    <mergeCell ref="A4:C4"/>
    <mergeCell ref="A12:B12"/>
    <mergeCell ref="C12:C13"/>
    <mergeCell ref="A6:C6"/>
    <mergeCell ref="A7:C7"/>
    <mergeCell ref="A8:C8"/>
    <mergeCell ref="A9:C9"/>
  </mergeCells>
  <pageMargins left="1.1811023622047245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1" zoomScale="90" zoomScaleSheetLayoutView="90" workbookViewId="0">
      <selection activeCell="B46" sqref="B46"/>
    </sheetView>
  </sheetViews>
  <sheetFormatPr defaultRowHeight="12.75"/>
  <cols>
    <col min="1" max="1" width="24.42578125" customWidth="1"/>
    <col min="2" max="2" width="63.5703125" customWidth="1"/>
    <col min="3" max="4" width="13.5703125" customWidth="1"/>
    <col min="5" max="5" width="13.7109375" customWidth="1"/>
    <col min="6" max="7" width="12.42578125" customWidth="1"/>
    <col min="9" max="9" width="10.85546875" bestFit="1" customWidth="1"/>
  </cols>
  <sheetData>
    <row r="1" spans="1:7" hidden="1">
      <c r="A1" s="282"/>
      <c r="B1" s="282"/>
      <c r="C1" s="282"/>
    </row>
    <row r="2" spans="1:7" ht="14.25" customHeight="1">
      <c r="A2" s="276" t="s">
        <v>323</v>
      </c>
      <c r="B2" s="276"/>
      <c r="C2" s="276"/>
      <c r="D2" s="276"/>
      <c r="E2" s="276"/>
    </row>
    <row r="3" spans="1:7">
      <c r="A3" s="276" t="s">
        <v>327</v>
      </c>
      <c r="B3" s="276"/>
      <c r="C3" s="276"/>
      <c r="D3" s="276"/>
      <c r="E3" s="276"/>
    </row>
    <row r="4" spans="1:7">
      <c r="A4" s="276" t="s">
        <v>32</v>
      </c>
      <c r="B4" s="276"/>
      <c r="C4" s="276"/>
      <c r="D4" s="276"/>
      <c r="E4" s="276"/>
    </row>
    <row r="5" spans="1:7">
      <c r="A5" s="276" t="s">
        <v>351</v>
      </c>
      <c r="B5" s="276"/>
      <c r="C5" s="276"/>
      <c r="D5" s="276"/>
      <c r="E5" s="276"/>
    </row>
    <row r="6" spans="1:7">
      <c r="A6" s="14"/>
      <c r="B6" s="5"/>
      <c r="C6" s="38"/>
    </row>
    <row r="7" spans="1:7">
      <c r="A7" s="14"/>
      <c r="B7" s="5"/>
      <c r="C7" s="38"/>
    </row>
    <row r="8" spans="1:7" ht="15.75">
      <c r="A8" s="277" t="s">
        <v>8</v>
      </c>
      <c r="B8" s="277"/>
      <c r="C8" s="277"/>
      <c r="D8" s="277"/>
      <c r="E8" s="277"/>
    </row>
    <row r="9" spans="1:7" ht="15.75">
      <c r="A9" s="277" t="s">
        <v>352</v>
      </c>
      <c r="B9" s="277"/>
      <c r="C9" s="277"/>
      <c r="D9" s="277"/>
      <c r="E9" s="277"/>
    </row>
    <row r="10" spans="1:7" ht="16.5" thickBot="1">
      <c r="A10" s="5"/>
      <c r="B10" s="203"/>
      <c r="C10" s="208"/>
    </row>
    <row r="11" spans="1:7" ht="13.5" thickBot="1">
      <c r="A11" s="283" t="s">
        <v>99</v>
      </c>
      <c r="B11" s="285" t="s">
        <v>64</v>
      </c>
      <c r="C11" s="287" t="s">
        <v>121</v>
      </c>
      <c r="D11" s="288"/>
      <c r="E11" s="289"/>
    </row>
    <row r="12" spans="1:7" ht="13.5" thickBot="1">
      <c r="A12" s="284"/>
      <c r="B12" s="286"/>
      <c r="C12" s="258">
        <v>2021</v>
      </c>
      <c r="D12" s="209">
        <v>2022</v>
      </c>
      <c r="E12" s="209">
        <v>2023</v>
      </c>
    </row>
    <row r="13" spans="1:7">
      <c r="A13" s="77" t="s">
        <v>312</v>
      </c>
      <c r="B13" s="92" t="s">
        <v>42</v>
      </c>
      <c r="C13" s="259">
        <f>SUM(C14+C18+C21+C23+C25+C32+C35+C16)</f>
        <v>26012.600000000002</v>
      </c>
      <c r="D13" s="93">
        <f>SUM(D14+D18+D21+D23+D25+D32+D35+D16)</f>
        <v>25516.799999999999</v>
      </c>
      <c r="E13" s="93">
        <f>SUM(E14+E18+E21+E23+E25+E32+E35+E16)</f>
        <v>25516.799999999999</v>
      </c>
      <c r="F13" s="210"/>
    </row>
    <row r="14" spans="1:7">
      <c r="A14" s="78" t="s">
        <v>313</v>
      </c>
      <c r="B14" s="94" t="s">
        <v>55</v>
      </c>
      <c r="C14" s="260">
        <f>SUM(C15)</f>
        <v>11668.4</v>
      </c>
      <c r="D14" s="95">
        <f>SUM(D15)</f>
        <v>11500</v>
      </c>
      <c r="E14" s="95">
        <f>SUM(E15)</f>
        <v>11500</v>
      </c>
      <c r="F14" s="211"/>
      <c r="G14" s="211"/>
    </row>
    <row r="15" spans="1:7">
      <c r="A15" s="79" t="s">
        <v>314</v>
      </c>
      <c r="B15" s="96" t="s">
        <v>56</v>
      </c>
      <c r="C15" s="261">
        <v>11668.4</v>
      </c>
      <c r="D15" s="97">
        <v>11500</v>
      </c>
      <c r="E15" s="97">
        <v>11500</v>
      </c>
    </row>
    <row r="16" spans="1:7" ht="25.5">
      <c r="A16" s="78" t="s">
        <v>315</v>
      </c>
      <c r="B16" s="98" t="s">
        <v>141</v>
      </c>
      <c r="C16" s="260">
        <f>C17</f>
        <v>921.8</v>
      </c>
      <c r="D16" s="95">
        <f>D17</f>
        <v>921.8</v>
      </c>
      <c r="E16" s="95">
        <f>E17</f>
        <v>921.8</v>
      </c>
    </row>
    <row r="17" spans="1:9" ht="12.75" customHeight="1">
      <c r="A17" s="79" t="s">
        <v>316</v>
      </c>
      <c r="B17" s="99" t="s">
        <v>142</v>
      </c>
      <c r="C17" s="261">
        <v>921.8</v>
      </c>
      <c r="D17" s="97">
        <v>921.8</v>
      </c>
      <c r="E17" s="97">
        <v>921.8</v>
      </c>
    </row>
    <row r="18" spans="1:9">
      <c r="A18" s="78" t="s">
        <v>317</v>
      </c>
      <c r="B18" s="94" t="s">
        <v>3</v>
      </c>
      <c r="C18" s="260">
        <f>SUM(C19:C20)</f>
        <v>5770</v>
      </c>
      <c r="D18" s="95">
        <f>SUM(D19:D20)</f>
        <v>5470</v>
      </c>
      <c r="E18" s="95">
        <f>SUM(E19:E20)</f>
        <v>5470</v>
      </c>
    </row>
    <row r="19" spans="1:9">
      <c r="A19" s="79" t="s">
        <v>302</v>
      </c>
      <c r="B19" s="96" t="s">
        <v>67</v>
      </c>
      <c r="C19" s="261">
        <v>470</v>
      </c>
      <c r="D19" s="97">
        <v>470</v>
      </c>
      <c r="E19" s="97">
        <v>470</v>
      </c>
    </row>
    <row r="20" spans="1:9">
      <c r="A20" s="80" t="s">
        <v>303</v>
      </c>
      <c r="B20" s="100" t="s">
        <v>68</v>
      </c>
      <c r="C20" s="262">
        <v>5300</v>
      </c>
      <c r="D20" s="101">
        <v>5000</v>
      </c>
      <c r="E20" s="101">
        <v>5000</v>
      </c>
    </row>
    <row r="21" spans="1:9">
      <c r="A21" s="81" t="s">
        <v>311</v>
      </c>
      <c r="B21" s="102" t="s">
        <v>30</v>
      </c>
      <c r="C21" s="263">
        <f>C22</f>
        <v>27.4</v>
      </c>
      <c r="D21" s="103">
        <f>D22</f>
        <v>50</v>
      </c>
      <c r="E21" s="103">
        <f>E22</f>
        <v>50</v>
      </c>
    </row>
    <row r="22" spans="1:9" ht="25.5" hidden="1" customHeight="1">
      <c r="A22" s="79" t="s">
        <v>304</v>
      </c>
      <c r="B22" s="99" t="s">
        <v>124</v>
      </c>
      <c r="C22" s="261">
        <v>27.4</v>
      </c>
      <c r="D22" s="97">
        <v>50</v>
      </c>
      <c r="E22" s="97">
        <v>50</v>
      </c>
    </row>
    <row r="23" spans="1:9" ht="12.75" hidden="1" customHeight="1">
      <c r="A23" s="82" t="s">
        <v>22</v>
      </c>
      <c r="B23" s="104" t="s">
        <v>125</v>
      </c>
      <c r="C23" s="260">
        <v>0</v>
      </c>
      <c r="D23" s="95">
        <v>0</v>
      </c>
      <c r="E23" s="95">
        <v>0</v>
      </c>
    </row>
    <row r="24" spans="1:9">
      <c r="A24" s="79" t="s">
        <v>23</v>
      </c>
      <c r="B24" s="96" t="s">
        <v>3</v>
      </c>
      <c r="C24" s="261">
        <v>0</v>
      </c>
      <c r="D24" s="97">
        <v>0</v>
      </c>
      <c r="E24" s="97">
        <v>0</v>
      </c>
    </row>
    <row r="25" spans="1:9" ht="25.5">
      <c r="A25" s="82" t="s">
        <v>310</v>
      </c>
      <c r="B25" s="104" t="s">
        <v>126</v>
      </c>
      <c r="C25" s="260">
        <f>C26+C31</f>
        <v>5350</v>
      </c>
      <c r="D25" s="95">
        <f>D26+D31</f>
        <v>5300</v>
      </c>
      <c r="E25" s="95">
        <f>E26+E31</f>
        <v>5300</v>
      </c>
    </row>
    <row r="26" spans="1:9" ht="63.75">
      <c r="A26" s="80" t="s">
        <v>305</v>
      </c>
      <c r="B26" s="105" t="s">
        <v>127</v>
      </c>
      <c r="C26" s="264">
        <f>C27+C28+C29+C30</f>
        <v>4250</v>
      </c>
      <c r="D26" s="106">
        <f>D27+D28+D29+D30</f>
        <v>4200</v>
      </c>
      <c r="E26" s="106">
        <f>E27+E28+E29+E30</f>
        <v>4200</v>
      </c>
    </row>
    <row r="27" spans="1:9" ht="51">
      <c r="A27" s="31" t="s">
        <v>209</v>
      </c>
      <c r="B27" s="107" t="s">
        <v>210</v>
      </c>
      <c r="C27" s="264">
        <v>400</v>
      </c>
      <c r="D27" s="106">
        <v>400</v>
      </c>
      <c r="E27" s="106">
        <v>400</v>
      </c>
    </row>
    <row r="28" spans="1:9" ht="51.75" thickBot="1">
      <c r="A28" s="32" t="s">
        <v>211</v>
      </c>
      <c r="B28" s="107" t="s">
        <v>212</v>
      </c>
      <c r="C28" s="264">
        <v>200</v>
      </c>
      <c r="D28" s="106">
        <v>200</v>
      </c>
      <c r="E28" s="106">
        <v>200</v>
      </c>
    </row>
    <row r="29" spans="1:9" ht="26.25" hidden="1" customHeight="1" thickBot="1">
      <c r="A29" s="31" t="s">
        <v>213</v>
      </c>
      <c r="B29" s="107" t="s">
        <v>214</v>
      </c>
      <c r="C29" s="265">
        <v>0</v>
      </c>
      <c r="D29" s="166">
        <v>0</v>
      </c>
      <c r="E29" s="166">
        <v>0</v>
      </c>
    </row>
    <row r="30" spans="1:9" ht="26.25" thickBot="1">
      <c r="A30" s="108" t="s">
        <v>216</v>
      </c>
      <c r="B30" s="109" t="s">
        <v>217</v>
      </c>
      <c r="C30" s="266">
        <v>3650</v>
      </c>
      <c r="D30" s="165">
        <v>3600</v>
      </c>
      <c r="E30" s="165">
        <v>3600</v>
      </c>
    </row>
    <row r="31" spans="1:9" ht="51">
      <c r="A31" s="83" t="s">
        <v>136</v>
      </c>
      <c r="B31" s="110" t="s">
        <v>135</v>
      </c>
      <c r="C31" s="267">
        <v>1100</v>
      </c>
      <c r="D31" s="111">
        <v>1100</v>
      </c>
      <c r="E31" s="111">
        <v>1100</v>
      </c>
    </row>
    <row r="32" spans="1:9">
      <c r="A32" s="84" t="s">
        <v>81</v>
      </c>
      <c r="B32" s="98" t="s">
        <v>82</v>
      </c>
      <c r="C32" s="260">
        <f>C33+C34</f>
        <v>2245</v>
      </c>
      <c r="D32" s="95">
        <f>D33+D34</f>
        <v>2245</v>
      </c>
      <c r="E32" s="95">
        <f>E33+E34</f>
        <v>2245</v>
      </c>
      <c r="I32" s="1"/>
    </row>
    <row r="33" spans="1:9">
      <c r="A33" s="79" t="s">
        <v>130</v>
      </c>
      <c r="B33" s="99" t="s">
        <v>143</v>
      </c>
      <c r="C33" s="264">
        <v>1635</v>
      </c>
      <c r="D33" s="106">
        <v>1635</v>
      </c>
      <c r="E33" s="106">
        <v>1635</v>
      </c>
      <c r="I33" s="1"/>
    </row>
    <row r="34" spans="1:9">
      <c r="A34" s="79" t="s">
        <v>131</v>
      </c>
      <c r="B34" s="112" t="s">
        <v>144</v>
      </c>
      <c r="C34" s="264">
        <v>610</v>
      </c>
      <c r="D34" s="106">
        <v>610</v>
      </c>
      <c r="E34" s="106">
        <v>610</v>
      </c>
      <c r="I34" s="37"/>
    </row>
    <row r="35" spans="1:9">
      <c r="A35" s="84" t="s">
        <v>309</v>
      </c>
      <c r="B35" s="98" t="s">
        <v>75</v>
      </c>
      <c r="C35" s="260">
        <f>C36+C37</f>
        <v>30</v>
      </c>
      <c r="D35" s="95">
        <f>D36+D37</f>
        <v>30</v>
      </c>
      <c r="E35" s="95">
        <f>E36+E37</f>
        <v>30</v>
      </c>
      <c r="I35" s="37"/>
    </row>
    <row r="36" spans="1:9" ht="51">
      <c r="A36" s="85" t="s">
        <v>84</v>
      </c>
      <c r="B36" s="112" t="s">
        <v>85</v>
      </c>
      <c r="C36" s="268">
        <v>0</v>
      </c>
      <c r="D36" s="113">
        <v>0</v>
      </c>
      <c r="E36" s="113">
        <v>0</v>
      </c>
    </row>
    <row r="37" spans="1:9" ht="38.25">
      <c r="A37" s="86" t="s">
        <v>306</v>
      </c>
      <c r="B37" s="99" t="s">
        <v>76</v>
      </c>
      <c r="C37" s="261">
        <v>30</v>
      </c>
      <c r="D37" s="97">
        <v>30</v>
      </c>
      <c r="E37" s="97">
        <v>30</v>
      </c>
    </row>
    <row r="38" spans="1:9">
      <c r="A38" s="87" t="s">
        <v>307</v>
      </c>
      <c r="B38" s="114" t="s">
        <v>58</v>
      </c>
      <c r="C38" s="263">
        <f>C39</f>
        <v>5826.4</v>
      </c>
      <c r="D38" s="103">
        <f>D39</f>
        <v>1893.655</v>
      </c>
      <c r="E38" s="103">
        <f>E39</f>
        <v>1910.88</v>
      </c>
    </row>
    <row r="39" spans="1:9">
      <c r="A39" s="88" t="s">
        <v>308</v>
      </c>
      <c r="B39" s="114" t="s">
        <v>59</v>
      </c>
      <c r="C39" s="263">
        <f>C40+C41+C42+C45+C44+C43</f>
        <v>5826.4</v>
      </c>
      <c r="D39" s="212">
        <f>D40+D41+D42+D45+D44+D43</f>
        <v>1893.655</v>
      </c>
      <c r="E39" s="212">
        <f>E40+E41+E42+E45+E44+E43</f>
        <v>1910.88</v>
      </c>
    </row>
    <row r="40" spans="1:9" ht="25.5">
      <c r="A40" s="89" t="s">
        <v>353</v>
      </c>
      <c r="B40" s="213" t="s">
        <v>27</v>
      </c>
      <c r="C40" s="262">
        <v>1722.8</v>
      </c>
      <c r="D40" s="101">
        <v>1378.2</v>
      </c>
      <c r="E40" s="101">
        <v>1378.2</v>
      </c>
    </row>
    <row r="41" spans="1:9" ht="25.5">
      <c r="A41" s="90" t="s">
        <v>354</v>
      </c>
      <c r="B41" s="213" t="s">
        <v>28</v>
      </c>
      <c r="C41" s="262">
        <v>3592.6</v>
      </c>
      <c r="D41" s="101">
        <v>0</v>
      </c>
      <c r="E41" s="101">
        <v>0</v>
      </c>
    </row>
    <row r="42" spans="1:9" ht="12.75" customHeight="1">
      <c r="A42" s="89" t="s">
        <v>355</v>
      </c>
      <c r="B42" s="213" t="s">
        <v>29</v>
      </c>
      <c r="C42" s="262">
        <f>82.5+428.5</f>
        <v>511</v>
      </c>
      <c r="D42" s="101">
        <f>82.5+432.955</f>
        <v>515.45499999999993</v>
      </c>
      <c r="E42" s="101">
        <f>82.5+450.18</f>
        <v>532.68000000000006</v>
      </c>
    </row>
    <row r="43" spans="1:9" ht="13.5" customHeight="1">
      <c r="A43" s="89" t="s">
        <v>356</v>
      </c>
      <c r="B43" s="213" t="s">
        <v>113</v>
      </c>
      <c r="C43" s="262">
        <v>0</v>
      </c>
      <c r="D43" s="101"/>
      <c r="E43" s="101"/>
    </row>
    <row r="44" spans="1:9">
      <c r="A44" s="91" t="s">
        <v>357</v>
      </c>
      <c r="B44" s="214" t="s">
        <v>20</v>
      </c>
      <c r="C44" s="262">
        <v>0</v>
      </c>
      <c r="D44" s="101">
        <v>0</v>
      </c>
      <c r="E44" s="101">
        <v>0</v>
      </c>
    </row>
    <row r="45" spans="1:9" ht="13.5" thickBot="1">
      <c r="A45" s="89"/>
      <c r="B45" s="105"/>
      <c r="C45" s="262"/>
      <c r="D45" s="101"/>
      <c r="E45" s="101"/>
    </row>
    <row r="46" spans="1:9" ht="13.5" thickBot="1">
      <c r="A46" s="115" t="s">
        <v>7</v>
      </c>
      <c r="B46" s="116"/>
      <c r="C46" s="269">
        <f>SUM(C13+C38)</f>
        <v>31839</v>
      </c>
      <c r="D46" s="117">
        <f>SUM(D13+D38)</f>
        <v>27410.454999999998</v>
      </c>
      <c r="E46" s="117">
        <f>SUM(E13+E38)</f>
        <v>27427.68</v>
      </c>
    </row>
    <row r="47" spans="1:9">
      <c r="A47" s="35"/>
      <c r="B47" s="35"/>
      <c r="C47" s="1"/>
    </row>
    <row r="48" spans="1:9">
      <c r="A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6"/>
    </row>
  </sheetData>
  <mergeCells count="10">
    <mergeCell ref="A8:E8"/>
    <mergeCell ref="A9:E9"/>
    <mergeCell ref="A11:A12"/>
    <mergeCell ref="B11:B12"/>
    <mergeCell ref="C11:E11"/>
    <mergeCell ref="A1:C1"/>
    <mergeCell ref="A2:E2"/>
    <mergeCell ref="A3:E3"/>
    <mergeCell ref="A4:E4"/>
    <mergeCell ref="A5:E5"/>
  </mergeCells>
  <printOptions horizontalCentered="1"/>
  <pageMargins left="1.1417322834645669" right="0.59055118110236227" top="0.19685039370078741" bottom="0.23622047244094491" header="0.31496062992125984" footer="0.31496062992125984"/>
  <pageSetup paperSize="9" scale="66" orientation="portrait" r:id="rId1"/>
  <rowBreaks count="1" manualBreakCount="1">
    <brk id="37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E24" sqref="E24"/>
    </sheetView>
  </sheetViews>
  <sheetFormatPr defaultRowHeight="12.75"/>
  <cols>
    <col min="1" max="1" width="53" customWidth="1"/>
    <col min="2" max="2" width="23.5703125" customWidth="1"/>
    <col min="3" max="3" width="11.42578125" customWidth="1"/>
    <col min="4" max="4" width="11.28515625" customWidth="1"/>
    <col min="5" max="5" width="12.28515625" customWidth="1"/>
  </cols>
  <sheetData>
    <row r="1" spans="1:6">
      <c r="A1" s="276" t="s">
        <v>330</v>
      </c>
      <c r="B1" s="276"/>
      <c r="C1" s="276"/>
      <c r="D1" s="276"/>
      <c r="E1" s="276"/>
      <c r="F1" s="5"/>
    </row>
    <row r="2" spans="1:6">
      <c r="A2" s="276" t="s">
        <v>322</v>
      </c>
      <c r="B2" s="276"/>
      <c r="C2" s="276"/>
      <c r="D2" s="276"/>
      <c r="E2" s="276"/>
      <c r="F2" s="5"/>
    </row>
    <row r="3" spans="1:6">
      <c r="A3" s="276" t="s">
        <v>32</v>
      </c>
      <c r="B3" s="276"/>
      <c r="C3" s="276"/>
      <c r="D3" s="276"/>
      <c r="E3" s="276"/>
      <c r="F3" s="5"/>
    </row>
    <row r="4" spans="1:6">
      <c r="A4" s="276" t="s">
        <v>398</v>
      </c>
      <c r="B4" s="276"/>
      <c r="C4" s="276"/>
      <c r="D4" s="276"/>
      <c r="E4" s="276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90" t="s">
        <v>123</v>
      </c>
      <c r="B6" s="290"/>
      <c r="C6" s="290"/>
      <c r="D6" s="290"/>
      <c r="E6" s="290"/>
      <c r="F6" s="5"/>
    </row>
    <row r="7" spans="1:6" ht="15.75">
      <c r="A7" s="277" t="s">
        <v>402</v>
      </c>
      <c r="B7" s="277"/>
      <c r="C7" s="277"/>
      <c r="D7" s="277"/>
      <c r="E7" s="277"/>
      <c r="F7" s="5"/>
    </row>
    <row r="8" spans="1:6">
      <c r="A8" s="5"/>
      <c r="B8" s="5"/>
      <c r="C8" s="5"/>
      <c r="D8" s="5"/>
      <c r="E8" s="5"/>
      <c r="F8" s="5"/>
    </row>
    <row r="9" spans="1:6">
      <c r="A9" s="328" t="s">
        <v>50</v>
      </c>
      <c r="B9" s="280" t="s">
        <v>118</v>
      </c>
      <c r="C9" s="313" t="s">
        <v>208</v>
      </c>
      <c r="D9" s="314"/>
      <c r="E9" s="316"/>
      <c r="F9" s="5"/>
    </row>
    <row r="10" spans="1:6" ht="25.5" customHeight="1">
      <c r="A10" s="329"/>
      <c r="B10" s="281"/>
      <c r="C10" s="321">
        <v>2020</v>
      </c>
      <c r="D10" s="315">
        <v>2021</v>
      </c>
      <c r="E10" s="315">
        <v>2022</v>
      </c>
      <c r="F10" s="5"/>
    </row>
    <row r="11" spans="1:6" ht="25.5">
      <c r="A11" s="131" t="s">
        <v>117</v>
      </c>
      <c r="B11" s="58" t="s">
        <v>198</v>
      </c>
      <c r="C11" s="330">
        <f>C12+C16</f>
        <v>2601.2969924999998</v>
      </c>
      <c r="D11" s="132">
        <f>D12+D16</f>
        <v>8.8196999968204182E-3</v>
      </c>
      <c r="E11" s="132">
        <f>E12+E16</f>
        <v>2.8819699997256976E-2</v>
      </c>
      <c r="F11" s="5"/>
    </row>
    <row r="12" spans="1:6">
      <c r="A12" s="29" t="s">
        <v>51</v>
      </c>
      <c r="B12" s="11" t="s">
        <v>199</v>
      </c>
      <c r="C12" s="324">
        <f>C13</f>
        <v>-31839</v>
      </c>
      <c r="D12" s="34">
        <f>D13</f>
        <v>-27410.454999999998</v>
      </c>
      <c r="E12" s="34">
        <f>E13</f>
        <v>-27427.68</v>
      </c>
      <c r="F12" s="5"/>
    </row>
    <row r="13" spans="1:6">
      <c r="A13" s="21" t="s">
        <v>52</v>
      </c>
      <c r="B13" s="10" t="s">
        <v>200</v>
      </c>
      <c r="C13" s="331">
        <f>C14</f>
        <v>-31839</v>
      </c>
      <c r="D13" s="13">
        <f>D14</f>
        <v>-27410.454999999998</v>
      </c>
      <c r="E13" s="13">
        <f>E14</f>
        <v>-27427.68</v>
      </c>
      <c r="F13" s="5"/>
    </row>
    <row r="14" spans="1:6">
      <c r="A14" s="30" t="s">
        <v>53</v>
      </c>
      <c r="B14" s="10" t="s">
        <v>201</v>
      </c>
      <c r="C14" s="331">
        <f>C15</f>
        <v>-31839</v>
      </c>
      <c r="D14" s="13">
        <f>D15</f>
        <v>-27410.454999999998</v>
      </c>
      <c r="E14" s="13">
        <f>E15</f>
        <v>-27427.68</v>
      </c>
      <c r="F14" s="5"/>
    </row>
    <row r="15" spans="1:6" ht="25.5">
      <c r="A15" s="133" t="s">
        <v>119</v>
      </c>
      <c r="B15" s="16" t="s">
        <v>202</v>
      </c>
      <c r="C15" s="330">
        <f>-'№ 5 '!C46</f>
        <v>-31839</v>
      </c>
      <c r="D15" s="132">
        <f>-'№ 5 '!D46</f>
        <v>-27410.454999999998</v>
      </c>
      <c r="E15" s="132">
        <f>-'№ 5 '!E46</f>
        <v>-27427.68</v>
      </c>
      <c r="F15" s="5"/>
    </row>
    <row r="16" spans="1:6">
      <c r="A16" s="21" t="s">
        <v>33</v>
      </c>
      <c r="B16" s="11" t="s">
        <v>203</v>
      </c>
      <c r="C16" s="331">
        <f>C17</f>
        <v>34440.2969925</v>
      </c>
      <c r="D16" s="13">
        <f>D17</f>
        <v>27410.463819699995</v>
      </c>
      <c r="E16" s="13">
        <f>E17</f>
        <v>27427.708819699998</v>
      </c>
      <c r="F16" s="5"/>
    </row>
    <row r="17" spans="1:6">
      <c r="A17" s="21" t="s">
        <v>34</v>
      </c>
      <c r="B17" s="10" t="s">
        <v>204</v>
      </c>
      <c r="C17" s="331">
        <f>C18</f>
        <v>34440.2969925</v>
      </c>
      <c r="D17" s="13">
        <f>D18</f>
        <v>27410.463819699995</v>
      </c>
      <c r="E17" s="13">
        <f>E18</f>
        <v>27427.708819699998</v>
      </c>
      <c r="F17" s="5"/>
    </row>
    <row r="18" spans="1:6">
      <c r="A18" s="21" t="s">
        <v>35</v>
      </c>
      <c r="B18" s="10" t="s">
        <v>205</v>
      </c>
      <c r="C18" s="331">
        <f>C19</f>
        <v>34440.2969925</v>
      </c>
      <c r="D18" s="13">
        <f>D19</f>
        <v>27410.463819699995</v>
      </c>
      <c r="E18" s="13">
        <f>E19</f>
        <v>27427.708819699998</v>
      </c>
      <c r="F18" s="5"/>
    </row>
    <row r="19" spans="1:6" ht="25.5">
      <c r="A19" s="134" t="s">
        <v>120</v>
      </c>
      <c r="B19" s="16" t="s">
        <v>206</v>
      </c>
      <c r="C19" s="330">
        <f>' №8'!G220</f>
        <v>34440.2969925</v>
      </c>
      <c r="D19" s="132">
        <f>' №8'!H220</f>
        <v>27410.463819699995</v>
      </c>
      <c r="E19" s="132">
        <f>' №8'!I220</f>
        <v>27427.708819699998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9">
    <mergeCell ref="C9:E9"/>
    <mergeCell ref="B9:B10"/>
    <mergeCell ref="A9:A10"/>
    <mergeCell ref="A1:E1"/>
    <mergeCell ref="A2:E2"/>
    <mergeCell ref="A3:E3"/>
    <mergeCell ref="A4:E4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>
      <selection activeCell="F15" sqref="D14:F15"/>
    </sheetView>
  </sheetViews>
  <sheetFormatPr defaultRowHeight="12.75"/>
  <cols>
    <col min="1" max="1" width="47.7109375" style="18" customWidth="1"/>
    <col min="2" max="2" width="8.140625" customWidth="1"/>
    <col min="3" max="3" width="9.140625" customWidth="1"/>
    <col min="4" max="4" width="14.140625" customWidth="1"/>
    <col min="5" max="5" width="13.42578125" customWidth="1"/>
    <col min="6" max="6" width="12.140625" customWidth="1"/>
  </cols>
  <sheetData>
    <row r="1" spans="1:6">
      <c r="A1" s="276" t="s">
        <v>334</v>
      </c>
      <c r="B1" s="276"/>
      <c r="C1" s="276"/>
      <c r="D1" s="276"/>
      <c r="E1" s="276"/>
      <c r="F1" s="276"/>
    </row>
    <row r="2" spans="1:6">
      <c r="A2" s="292" t="s">
        <v>335</v>
      </c>
      <c r="B2" s="292"/>
      <c r="C2" s="292"/>
      <c r="D2" s="292"/>
      <c r="E2" s="292"/>
      <c r="F2" s="292"/>
    </row>
    <row r="3" spans="1:6">
      <c r="A3" s="292" t="s">
        <v>32</v>
      </c>
      <c r="B3" s="292"/>
      <c r="C3" s="292"/>
      <c r="D3" s="292"/>
      <c r="E3" s="292"/>
      <c r="F3" s="292"/>
    </row>
    <row r="4" spans="1:6">
      <c r="A4" s="276" t="s">
        <v>400</v>
      </c>
      <c r="B4" s="276"/>
      <c r="C4" s="276"/>
      <c r="D4" s="276"/>
      <c r="E4" s="276"/>
      <c r="F4" s="276"/>
    </row>
    <row r="5" spans="1:6" ht="6" customHeight="1">
      <c r="A5" s="40"/>
      <c r="B5" s="40"/>
      <c r="C5" s="40"/>
      <c r="D5" s="40"/>
      <c r="E5" s="33"/>
    </row>
    <row r="6" spans="1:6" hidden="1">
      <c r="A6" s="40"/>
      <c r="B6" s="40"/>
      <c r="C6" s="40"/>
      <c r="D6" s="40"/>
      <c r="E6" s="33"/>
    </row>
    <row r="7" spans="1:6" hidden="1">
      <c r="A7" s="51"/>
      <c r="B7" s="38"/>
      <c r="C7" s="38"/>
      <c r="D7" s="118"/>
    </row>
    <row r="8" spans="1:6" ht="34.5" customHeight="1">
      <c r="A8" s="312" t="s">
        <v>401</v>
      </c>
      <c r="B8" s="312"/>
      <c r="C8" s="312"/>
      <c r="D8" s="312"/>
      <c r="E8" s="312"/>
      <c r="F8" s="312"/>
    </row>
    <row r="9" spans="1:6" ht="15.75">
      <c r="A9" s="291" t="s">
        <v>145</v>
      </c>
      <c r="B9" s="291"/>
      <c r="C9" s="291"/>
      <c r="D9" s="291"/>
      <c r="E9" s="291"/>
      <c r="F9" s="291"/>
    </row>
    <row r="10" spans="1:6" ht="11.25" customHeight="1">
      <c r="A10" s="53"/>
      <c r="B10" s="53"/>
      <c r="C10" s="53"/>
      <c r="D10" s="53"/>
    </row>
    <row r="11" spans="1:6" hidden="1">
      <c r="A11" s="53"/>
      <c r="B11" s="53"/>
      <c r="C11" s="53"/>
      <c r="D11" s="53"/>
    </row>
    <row r="12" spans="1:6" hidden="1">
      <c r="A12" s="53"/>
      <c r="B12" s="53"/>
      <c r="C12" s="53"/>
      <c r="D12" s="53"/>
    </row>
    <row r="13" spans="1:6" hidden="1">
      <c r="A13" s="53"/>
      <c r="B13" s="53"/>
      <c r="C13" s="53"/>
      <c r="D13" s="53"/>
    </row>
    <row r="14" spans="1:6">
      <c r="A14" s="319" t="s">
        <v>9</v>
      </c>
      <c r="B14" s="317" t="s">
        <v>10</v>
      </c>
      <c r="C14" s="317" t="s">
        <v>128</v>
      </c>
      <c r="D14" s="313" t="s">
        <v>208</v>
      </c>
      <c r="E14" s="314"/>
      <c r="F14" s="316"/>
    </row>
    <row r="15" spans="1:6">
      <c r="A15" s="320"/>
      <c r="B15" s="318"/>
      <c r="C15" s="318"/>
      <c r="D15" s="321">
        <v>2020</v>
      </c>
      <c r="E15" s="315">
        <v>2021</v>
      </c>
      <c r="F15" s="315">
        <v>2022</v>
      </c>
    </row>
    <row r="16" spans="1:6">
      <c r="A16" s="56">
        <v>1</v>
      </c>
      <c r="B16" s="48">
        <v>2</v>
      </c>
      <c r="C16" s="48">
        <v>3</v>
      </c>
      <c r="D16" s="322">
        <v>6</v>
      </c>
      <c r="E16" s="120">
        <v>6</v>
      </c>
      <c r="F16" s="120">
        <v>6</v>
      </c>
    </row>
    <row r="17" spans="1:6">
      <c r="A17" s="70" t="s">
        <v>11</v>
      </c>
      <c r="B17" s="119" t="s">
        <v>4</v>
      </c>
      <c r="C17" s="120"/>
      <c r="D17" s="323">
        <f>D18+D20+D21+D22+D23+D24</f>
        <v>13488.609999999997</v>
      </c>
      <c r="E17" s="135">
        <f>E18+E20+E21+E23+E24</f>
        <v>13257.8</v>
      </c>
      <c r="F17" s="135">
        <f>F18+F20+F21+F23+F24</f>
        <v>13257.8</v>
      </c>
    </row>
    <row r="18" spans="1:6" ht="25.5">
      <c r="A18" s="63" t="s">
        <v>24</v>
      </c>
      <c r="B18" s="119" t="s">
        <v>4</v>
      </c>
      <c r="C18" s="119" t="s">
        <v>12</v>
      </c>
      <c r="D18" s="323">
        <f>' №8'!G16</f>
        <v>1149.3</v>
      </c>
      <c r="E18" s="135">
        <f>' №8'!H16</f>
        <v>1189.9000000000001</v>
      </c>
      <c r="F18" s="135">
        <f>' №8'!I16</f>
        <v>1189.9000000000001</v>
      </c>
    </row>
    <row r="19" spans="1:6" ht="33" hidden="1" customHeight="1">
      <c r="A19" s="67" t="s">
        <v>230</v>
      </c>
      <c r="B19" s="10" t="s">
        <v>4</v>
      </c>
      <c r="C19" s="9" t="s">
        <v>45</v>
      </c>
      <c r="D19" s="324">
        <f>' №8'!G23</f>
        <v>0</v>
      </c>
      <c r="E19" s="136">
        <f>' №8'!H23</f>
        <v>0</v>
      </c>
      <c r="F19" s="136">
        <f>' №8'!I23</f>
        <v>0</v>
      </c>
    </row>
    <row r="20" spans="1:6" ht="38.25">
      <c r="A20" s="63" t="s">
        <v>0</v>
      </c>
      <c r="B20" s="121" t="s">
        <v>4</v>
      </c>
      <c r="C20" s="122" t="s">
        <v>13</v>
      </c>
      <c r="D20" s="323">
        <f>' №8'!G33</f>
        <v>10579.81</v>
      </c>
      <c r="E20" s="135">
        <f>' №8'!H33</f>
        <v>10608.4</v>
      </c>
      <c r="F20" s="135">
        <f>' №8'!I33</f>
        <v>10608.4</v>
      </c>
    </row>
    <row r="21" spans="1:6" ht="38.25">
      <c r="A21" s="68" t="s">
        <v>222</v>
      </c>
      <c r="B21" s="65" t="s">
        <v>4</v>
      </c>
      <c r="C21" s="9" t="s">
        <v>5</v>
      </c>
      <c r="D21" s="324">
        <f>' №8'!G55</f>
        <v>15.3</v>
      </c>
      <c r="E21" s="136">
        <f>' №8'!H55</f>
        <v>15.3</v>
      </c>
      <c r="F21" s="136">
        <f>' №8'!I55</f>
        <v>15.3</v>
      </c>
    </row>
    <row r="22" spans="1:6">
      <c r="A22" s="62" t="s">
        <v>87</v>
      </c>
      <c r="B22" s="121" t="s">
        <v>4</v>
      </c>
      <c r="C22" s="122" t="s">
        <v>16</v>
      </c>
      <c r="D22" s="323">
        <f>' №8'!G60</f>
        <v>200</v>
      </c>
      <c r="E22" s="135">
        <f>' №8'!H60</f>
        <v>0</v>
      </c>
      <c r="F22" s="135">
        <f>' №8'!I60</f>
        <v>0</v>
      </c>
    </row>
    <row r="23" spans="1:6">
      <c r="A23" s="62" t="s">
        <v>66</v>
      </c>
      <c r="B23" s="119" t="s">
        <v>4</v>
      </c>
      <c r="C23" s="119" t="s">
        <v>88</v>
      </c>
      <c r="D23" s="325">
        <f>' №8'!G64</f>
        <v>50</v>
      </c>
      <c r="E23" s="49">
        <f>' №8'!H64</f>
        <v>50</v>
      </c>
      <c r="F23" s="49">
        <f>' №8'!I64</f>
        <v>50</v>
      </c>
    </row>
    <row r="24" spans="1:6">
      <c r="A24" s="63" t="s">
        <v>89</v>
      </c>
      <c r="B24" s="119" t="s">
        <v>4</v>
      </c>
      <c r="C24" s="119" t="s">
        <v>90</v>
      </c>
      <c r="D24" s="325">
        <f>' №8'!G68</f>
        <v>1494.1999999999998</v>
      </c>
      <c r="E24" s="49">
        <f>' №8'!H68</f>
        <v>1394.1999999999998</v>
      </c>
      <c r="F24" s="49">
        <f>' №8'!I68</f>
        <v>1394.1999999999998</v>
      </c>
    </row>
    <row r="25" spans="1:6">
      <c r="A25" s="63" t="s">
        <v>69</v>
      </c>
      <c r="B25" s="119" t="s">
        <v>12</v>
      </c>
      <c r="C25" s="119"/>
      <c r="D25" s="325">
        <f>D26</f>
        <v>428.52500000000003</v>
      </c>
      <c r="E25" s="49">
        <f>E26</f>
        <v>432.95499999999998</v>
      </c>
      <c r="F25" s="49">
        <f>F26</f>
        <v>450.2</v>
      </c>
    </row>
    <row r="26" spans="1:6">
      <c r="A26" s="63" t="s">
        <v>21</v>
      </c>
      <c r="B26" s="119" t="s">
        <v>12</v>
      </c>
      <c r="C26" s="119" t="s">
        <v>45</v>
      </c>
      <c r="D26" s="325">
        <f>' №8'!G81</f>
        <v>428.52500000000003</v>
      </c>
      <c r="E26" s="49">
        <f>' №8'!H81</f>
        <v>432.95499999999998</v>
      </c>
      <c r="F26" s="49">
        <f>' №8'!I81</f>
        <v>450.2</v>
      </c>
    </row>
    <row r="27" spans="1:6" ht="25.5">
      <c r="A27" s="63" t="s">
        <v>61</v>
      </c>
      <c r="B27" s="119" t="s">
        <v>45</v>
      </c>
      <c r="C27" s="119"/>
      <c r="D27" s="325">
        <f>D28+D29</f>
        <v>100</v>
      </c>
      <c r="E27" s="49">
        <f>E29+E28</f>
        <v>100</v>
      </c>
      <c r="F27" s="49">
        <f>F29+F28</f>
        <v>100</v>
      </c>
    </row>
    <row r="28" spans="1:6" ht="38.25">
      <c r="A28" s="63" t="s">
        <v>71</v>
      </c>
      <c r="B28" s="119" t="s">
        <v>45</v>
      </c>
      <c r="C28" s="119" t="s">
        <v>18</v>
      </c>
      <c r="D28" s="325">
        <f>' №8'!G91</f>
        <v>50</v>
      </c>
      <c r="E28" s="49">
        <f>' №8'!H91</f>
        <v>50</v>
      </c>
      <c r="F28" s="49">
        <f>' №8'!I91</f>
        <v>50</v>
      </c>
    </row>
    <row r="29" spans="1:6">
      <c r="A29" s="63" t="s">
        <v>62</v>
      </c>
      <c r="B29" s="119" t="s">
        <v>45</v>
      </c>
      <c r="C29" s="119" t="s">
        <v>54</v>
      </c>
      <c r="D29" s="325">
        <f>' №8'!G101</f>
        <v>50</v>
      </c>
      <c r="E29" s="49">
        <f>' №8'!H101</f>
        <v>50</v>
      </c>
      <c r="F29" s="49">
        <f>' №8'!I101</f>
        <v>50</v>
      </c>
    </row>
    <row r="30" spans="1:6">
      <c r="A30" s="70" t="s">
        <v>48</v>
      </c>
      <c r="B30" s="119" t="s">
        <v>13</v>
      </c>
      <c r="C30" s="119"/>
      <c r="D30" s="325">
        <f>D31+D32</f>
        <v>1841.8</v>
      </c>
      <c r="E30" s="49">
        <f>E31+E32</f>
        <v>921.8</v>
      </c>
      <c r="F30" s="49">
        <f>F31+F32</f>
        <v>921.8</v>
      </c>
    </row>
    <row r="31" spans="1:6">
      <c r="A31" s="70" t="s">
        <v>116</v>
      </c>
      <c r="B31" s="119" t="s">
        <v>13</v>
      </c>
      <c r="C31" s="119" t="s">
        <v>18</v>
      </c>
      <c r="D31" s="325">
        <f>' №8'!G106</f>
        <v>1741.8</v>
      </c>
      <c r="E31" s="49">
        <f>' №8'!H106</f>
        <v>921.8</v>
      </c>
      <c r="F31" s="49">
        <f>' №8'!I106</f>
        <v>921.8</v>
      </c>
    </row>
    <row r="32" spans="1:6">
      <c r="A32" s="70" t="s">
        <v>78</v>
      </c>
      <c r="B32" s="119" t="s">
        <v>13</v>
      </c>
      <c r="C32" s="119" t="s">
        <v>60</v>
      </c>
      <c r="D32" s="325">
        <f>' №8'!G120</f>
        <v>100</v>
      </c>
      <c r="E32" s="49">
        <f>' №8'!H120</f>
        <v>0</v>
      </c>
      <c r="F32" s="49">
        <f>' №8'!I120</f>
        <v>0</v>
      </c>
    </row>
    <row r="33" spans="1:6">
      <c r="A33" s="63" t="s">
        <v>14</v>
      </c>
      <c r="B33" s="119" t="s">
        <v>15</v>
      </c>
      <c r="C33" s="19"/>
      <c r="D33" s="325">
        <f>D34+D35+D36</f>
        <v>7490</v>
      </c>
      <c r="E33" s="49">
        <f>SUM(E34+E35+E36)</f>
        <v>2200</v>
      </c>
      <c r="F33" s="49">
        <f>SUM(F34+F35+F36)</f>
        <v>2200</v>
      </c>
    </row>
    <row r="34" spans="1:6">
      <c r="A34" s="63" t="s">
        <v>40</v>
      </c>
      <c r="B34" s="119" t="s">
        <v>15</v>
      </c>
      <c r="C34" s="119" t="s">
        <v>4</v>
      </c>
      <c r="D34" s="325">
        <f>' №8'!G129</f>
        <v>1150</v>
      </c>
      <c r="E34" s="137">
        <f>' №8'!H129</f>
        <v>800</v>
      </c>
      <c r="F34" s="137">
        <f>' №8'!I129</f>
        <v>800</v>
      </c>
    </row>
    <row r="35" spans="1:6">
      <c r="A35" s="62" t="s">
        <v>41</v>
      </c>
      <c r="B35" s="119" t="s">
        <v>15</v>
      </c>
      <c r="C35" s="119" t="s">
        <v>12</v>
      </c>
      <c r="D35" s="326">
        <f>' №8'!G135</f>
        <v>3180</v>
      </c>
      <c r="E35" s="138">
        <f>' №8'!H135</f>
        <v>800</v>
      </c>
      <c r="F35" s="138">
        <f>' №8'!I135</f>
        <v>800</v>
      </c>
    </row>
    <row r="36" spans="1:6">
      <c r="A36" s="62" t="s">
        <v>44</v>
      </c>
      <c r="B36" s="119" t="s">
        <v>15</v>
      </c>
      <c r="C36" s="119" t="s">
        <v>45</v>
      </c>
      <c r="D36" s="326">
        <f>' №8'!G147</f>
        <v>3160</v>
      </c>
      <c r="E36" s="138">
        <f>' №8'!H147</f>
        <v>600</v>
      </c>
      <c r="F36" s="138">
        <f>' №8'!I147</f>
        <v>600</v>
      </c>
    </row>
    <row r="37" spans="1:6" hidden="1">
      <c r="A37" s="70" t="s">
        <v>57</v>
      </c>
      <c r="B37" s="119" t="s">
        <v>16</v>
      </c>
      <c r="C37" s="123"/>
      <c r="D37" s="326">
        <f>D38</f>
        <v>0</v>
      </c>
      <c r="E37" s="138">
        <f>E38</f>
        <v>0</v>
      </c>
      <c r="F37" s="138">
        <f>F38</f>
        <v>0</v>
      </c>
    </row>
    <row r="38" spans="1:6" hidden="1">
      <c r="A38" s="70" t="s">
        <v>137</v>
      </c>
      <c r="B38" s="119" t="s">
        <v>16</v>
      </c>
      <c r="C38" s="123" t="s">
        <v>12</v>
      </c>
      <c r="D38" s="326"/>
      <c r="E38" s="138"/>
      <c r="F38" s="138"/>
    </row>
    <row r="39" spans="1:6">
      <c r="A39" s="62" t="s">
        <v>93</v>
      </c>
      <c r="B39" s="119" t="s">
        <v>17</v>
      </c>
      <c r="C39" s="123"/>
      <c r="D39" s="325">
        <f>D40</f>
        <v>10732.4792437</v>
      </c>
      <c r="E39" s="137">
        <f>SUM(E40)</f>
        <v>10139.026070899999</v>
      </c>
      <c r="F39" s="137">
        <f>SUM(F40)</f>
        <v>10139.026070899999</v>
      </c>
    </row>
    <row r="40" spans="1:6">
      <c r="A40" s="71" t="s">
        <v>6</v>
      </c>
      <c r="B40" s="119" t="s">
        <v>17</v>
      </c>
      <c r="C40" s="119" t="s">
        <v>4</v>
      </c>
      <c r="D40" s="325">
        <f>' №8'!G173</f>
        <v>10732.4792437</v>
      </c>
      <c r="E40" s="137">
        <f>' №8'!H173</f>
        <v>10139.026070899999</v>
      </c>
      <c r="F40" s="137">
        <f>' №8'!I173</f>
        <v>10139.026070899999</v>
      </c>
    </row>
    <row r="41" spans="1:6" hidden="1">
      <c r="A41" s="72" t="s">
        <v>138</v>
      </c>
      <c r="B41" s="119" t="s">
        <v>18</v>
      </c>
      <c r="C41" s="119"/>
      <c r="D41" s="325">
        <f>D42</f>
        <v>0</v>
      </c>
      <c r="E41" s="137">
        <f>E42</f>
        <v>0</v>
      </c>
      <c r="F41" s="137">
        <f>F42</f>
        <v>0</v>
      </c>
    </row>
    <row r="42" spans="1:6" hidden="1">
      <c r="A42" s="72" t="s">
        <v>139</v>
      </c>
      <c r="B42" s="119" t="s">
        <v>18</v>
      </c>
      <c r="C42" s="119" t="s">
        <v>4</v>
      </c>
      <c r="D42" s="325"/>
      <c r="E42" s="137"/>
      <c r="F42" s="137"/>
    </row>
    <row r="43" spans="1:6">
      <c r="A43" s="73" t="s">
        <v>65</v>
      </c>
      <c r="B43" s="48">
        <v>10</v>
      </c>
      <c r="C43" s="48"/>
      <c r="D43" s="325">
        <f>SUM(D44+D45+D46+D47)</f>
        <v>258.88274879999994</v>
      </c>
      <c r="E43" s="49">
        <f>SUM(E44+E45+E46+E47)</f>
        <v>258.88274879999994</v>
      </c>
      <c r="F43" s="49">
        <f>SUM(F44+F45+F46+F47)</f>
        <v>258.88274879999994</v>
      </c>
    </row>
    <row r="44" spans="1:6">
      <c r="A44" s="74" t="s">
        <v>43</v>
      </c>
      <c r="B44" s="124">
        <v>10</v>
      </c>
      <c r="C44" s="119" t="s">
        <v>4</v>
      </c>
      <c r="D44" s="323">
        <f>' №8'!G207</f>
        <v>258.88274879999994</v>
      </c>
      <c r="E44" s="139">
        <f>' №8'!H207</f>
        <v>258.88274879999994</v>
      </c>
      <c r="F44" s="139">
        <f>' №8'!I207</f>
        <v>258.88274879999994</v>
      </c>
    </row>
    <row r="45" spans="1:6" hidden="1">
      <c r="A45" s="73" t="s">
        <v>140</v>
      </c>
      <c r="B45" s="124">
        <v>10</v>
      </c>
      <c r="C45" s="119" t="s">
        <v>45</v>
      </c>
      <c r="D45" s="323">
        <f>1400-1400</f>
        <v>0</v>
      </c>
      <c r="E45" s="139">
        <f>1400-1400</f>
        <v>0</v>
      </c>
      <c r="F45" s="139">
        <f>1400-1400</f>
        <v>0</v>
      </c>
    </row>
    <row r="46" spans="1:6" hidden="1">
      <c r="A46" s="73" t="s">
        <v>115</v>
      </c>
      <c r="B46" s="124">
        <v>10</v>
      </c>
      <c r="C46" s="119" t="s">
        <v>13</v>
      </c>
      <c r="D46" s="323"/>
      <c r="E46" s="139"/>
      <c r="F46" s="139"/>
    </row>
    <row r="47" spans="1:6" hidden="1">
      <c r="A47" s="73" t="s">
        <v>77</v>
      </c>
      <c r="B47" s="124">
        <v>10</v>
      </c>
      <c r="C47" s="119" t="s">
        <v>5</v>
      </c>
      <c r="D47" s="323"/>
      <c r="E47" s="139"/>
      <c r="F47" s="139"/>
    </row>
    <row r="48" spans="1:6">
      <c r="A48" s="73" t="s">
        <v>92</v>
      </c>
      <c r="B48" s="124">
        <v>11</v>
      </c>
      <c r="C48" s="119"/>
      <c r="D48" s="323">
        <f>D50</f>
        <v>100</v>
      </c>
      <c r="E48" s="139">
        <f>E50</f>
        <v>100</v>
      </c>
      <c r="F48" s="139">
        <f>F50</f>
        <v>100</v>
      </c>
    </row>
    <row r="49" spans="1:8" hidden="1">
      <c r="A49" s="73" t="s">
        <v>95</v>
      </c>
      <c r="B49" s="124">
        <v>11</v>
      </c>
      <c r="C49" s="119" t="s">
        <v>4</v>
      </c>
      <c r="D49" s="323">
        <v>0</v>
      </c>
      <c r="E49" s="139">
        <v>0</v>
      </c>
      <c r="F49" s="139">
        <v>0</v>
      </c>
    </row>
    <row r="50" spans="1:8">
      <c r="A50" s="73" t="s">
        <v>94</v>
      </c>
      <c r="B50" s="124">
        <v>11</v>
      </c>
      <c r="C50" s="119" t="s">
        <v>12</v>
      </c>
      <c r="D50" s="323">
        <f>' №8'!G213</f>
        <v>100</v>
      </c>
      <c r="E50" s="139">
        <f>' №8'!H213</f>
        <v>100</v>
      </c>
      <c r="F50" s="139">
        <f>' №8'!I213</f>
        <v>100</v>
      </c>
    </row>
    <row r="51" spans="1:8">
      <c r="A51" s="125" t="s">
        <v>2</v>
      </c>
      <c r="B51" s="48"/>
      <c r="C51" s="48"/>
      <c r="D51" s="327">
        <f>D17+D25+D27+D30+D33+D39+D43+D48</f>
        <v>34440.2969925</v>
      </c>
      <c r="E51" s="140">
        <f>E17+E25+E27+E30+E33+E39+E43+E48</f>
        <v>27410.463819699999</v>
      </c>
      <c r="F51" s="140">
        <f>F17+F25+F27+F30+F33+F39+F43+F48</f>
        <v>27427.708819699998</v>
      </c>
    </row>
    <row r="52" spans="1:8">
      <c r="A52" s="76"/>
      <c r="B52" s="5"/>
      <c r="C52" s="5"/>
      <c r="D52" s="12"/>
    </row>
    <row r="53" spans="1:8">
      <c r="D53" s="1"/>
      <c r="H53" s="140">
        <f>H19+H27+H29+H32+H35+H41+H45+H50</f>
        <v>0</v>
      </c>
    </row>
  </sheetData>
  <mergeCells count="10">
    <mergeCell ref="D14:F14"/>
    <mergeCell ref="C14:C15"/>
    <mergeCell ref="B14:B15"/>
    <mergeCell ref="A14:A15"/>
    <mergeCell ref="A1:F1"/>
    <mergeCell ref="A2:F2"/>
    <mergeCell ref="A3:F3"/>
    <mergeCell ref="A4:F4"/>
    <mergeCell ref="A8:F8"/>
    <mergeCell ref="A9:F9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6"/>
  <sheetViews>
    <sheetView view="pageBreakPreview" topLeftCell="A147" zoomScale="88" zoomScaleSheetLayoutView="88" workbookViewId="0">
      <selection activeCell="H183" sqref="H183"/>
    </sheetView>
  </sheetViews>
  <sheetFormatPr defaultRowHeight="12.75"/>
  <cols>
    <col min="1" max="1" width="53" style="18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3.85546875" style="2" customWidth="1"/>
    <col min="8" max="9" width="13.85546875" customWidth="1"/>
    <col min="10" max="10" width="15.42578125" customWidth="1"/>
  </cols>
  <sheetData>
    <row r="1" spans="1:11">
      <c r="A1" s="299" t="s">
        <v>329</v>
      </c>
      <c r="B1" s="299"/>
      <c r="C1" s="299"/>
      <c r="D1" s="299"/>
      <c r="E1" s="299"/>
      <c r="F1" s="299"/>
      <c r="G1" s="299"/>
      <c r="H1" s="299"/>
      <c r="I1" s="299"/>
    </row>
    <row r="2" spans="1:11">
      <c r="A2" s="300" t="s">
        <v>328</v>
      </c>
      <c r="B2" s="300"/>
      <c r="C2" s="300"/>
      <c r="D2" s="300"/>
      <c r="E2" s="300"/>
      <c r="F2" s="300"/>
      <c r="G2" s="300"/>
      <c r="H2" s="300"/>
      <c r="I2" s="300"/>
    </row>
    <row r="3" spans="1:11" ht="12.75" customHeight="1">
      <c r="A3" s="301" t="s">
        <v>32</v>
      </c>
      <c r="B3" s="301"/>
      <c r="C3" s="301"/>
      <c r="D3" s="301"/>
      <c r="E3" s="301"/>
      <c r="F3" s="301"/>
      <c r="G3" s="301"/>
      <c r="H3" s="301"/>
      <c r="I3" s="301"/>
    </row>
    <row r="4" spans="1:11" ht="12.75" customHeight="1">
      <c r="A4" s="301" t="s">
        <v>396</v>
      </c>
      <c r="B4" s="301"/>
      <c r="C4" s="301"/>
      <c r="D4" s="301"/>
      <c r="E4" s="301"/>
      <c r="F4" s="301"/>
      <c r="G4" s="301"/>
      <c r="H4" s="301"/>
      <c r="I4" s="301"/>
    </row>
    <row r="5" spans="1:11" ht="12.75" customHeight="1">
      <c r="A5" s="167"/>
      <c r="B5" s="205"/>
      <c r="C5" s="205"/>
      <c r="D5" s="205"/>
      <c r="E5" s="205"/>
      <c r="F5" s="205"/>
      <c r="G5" s="168"/>
      <c r="H5" s="5"/>
    </row>
    <row r="6" spans="1:11" ht="12.75" customHeight="1">
      <c r="A6" s="167"/>
      <c r="B6" s="205"/>
      <c r="C6" s="205"/>
      <c r="D6" s="205"/>
      <c r="E6" s="205"/>
      <c r="F6" s="205"/>
      <c r="G6" s="168"/>
      <c r="H6" s="5"/>
    </row>
    <row r="7" spans="1:11">
      <c r="A7" s="51"/>
      <c r="B7" s="45"/>
      <c r="C7" s="52"/>
      <c r="D7" s="52"/>
      <c r="E7" s="169"/>
      <c r="F7" s="170"/>
      <c r="G7" s="171"/>
      <c r="H7" s="5"/>
    </row>
    <row r="8" spans="1:11" ht="15.75">
      <c r="A8" s="302" t="s">
        <v>358</v>
      </c>
      <c r="B8" s="302"/>
      <c r="C8" s="302"/>
      <c r="D8" s="302"/>
      <c r="E8" s="302"/>
      <c r="F8" s="302"/>
      <c r="G8" s="302"/>
      <c r="H8" s="302"/>
      <c r="I8" s="302"/>
    </row>
    <row r="9" spans="1:11" ht="2.25" customHeight="1" thickBot="1">
      <c r="A9" s="298"/>
      <c r="B9" s="298"/>
      <c r="C9" s="298"/>
      <c r="D9" s="298"/>
      <c r="E9" s="298"/>
      <c r="F9" s="298"/>
      <c r="G9" s="298"/>
      <c r="H9" s="5"/>
    </row>
    <row r="10" spans="1:11" ht="12.75" hidden="1" customHeight="1">
      <c r="A10" s="298"/>
      <c r="B10" s="298"/>
      <c r="C10" s="298"/>
      <c r="D10" s="298"/>
      <c r="E10" s="298"/>
      <c r="F10" s="298"/>
      <c r="G10" s="215"/>
      <c r="H10" s="5"/>
    </row>
    <row r="11" spans="1:11" ht="12.75" hidden="1" customHeight="1">
      <c r="A11" s="53"/>
      <c r="B11" s="54"/>
      <c r="C11" s="54"/>
      <c r="D11" s="54"/>
      <c r="E11" s="204"/>
      <c r="F11" s="54"/>
      <c r="G11" s="215"/>
      <c r="H11" s="5"/>
    </row>
    <row r="12" spans="1:11" ht="13.5" thickBot="1">
      <c r="A12" s="293" t="s">
        <v>9</v>
      </c>
      <c r="B12" s="293" t="s">
        <v>47</v>
      </c>
      <c r="C12" s="293" t="s">
        <v>10</v>
      </c>
      <c r="D12" s="293" t="s">
        <v>128</v>
      </c>
      <c r="E12" s="293" t="s">
        <v>19</v>
      </c>
      <c r="F12" s="293" t="s">
        <v>129</v>
      </c>
      <c r="G12" s="295" t="s">
        <v>208</v>
      </c>
      <c r="H12" s="296"/>
      <c r="I12" s="297"/>
    </row>
    <row r="13" spans="1:11" ht="13.5" thickBot="1">
      <c r="A13" s="294"/>
      <c r="B13" s="294"/>
      <c r="C13" s="294"/>
      <c r="D13" s="294"/>
      <c r="E13" s="294"/>
      <c r="F13" s="294"/>
      <c r="G13" s="252">
        <v>2020</v>
      </c>
      <c r="H13" s="216">
        <v>2021</v>
      </c>
      <c r="I13" s="216">
        <v>2022</v>
      </c>
    </row>
    <row r="14" spans="1:11">
      <c r="A14" s="217">
        <v>1</v>
      </c>
      <c r="B14" s="206">
        <v>2</v>
      </c>
      <c r="C14" s="218">
        <v>3</v>
      </c>
      <c r="D14" s="218">
        <v>4</v>
      </c>
      <c r="E14" s="120">
        <v>5</v>
      </c>
      <c r="F14" s="218">
        <v>6</v>
      </c>
      <c r="G14" s="253">
        <v>7</v>
      </c>
      <c r="H14" s="219">
        <v>8</v>
      </c>
      <c r="I14" s="219">
        <v>9</v>
      </c>
    </row>
    <row r="15" spans="1:11">
      <c r="A15" s="57" t="s">
        <v>11</v>
      </c>
      <c r="B15" s="172" t="s">
        <v>74</v>
      </c>
      <c r="C15" s="162" t="s">
        <v>4</v>
      </c>
      <c r="D15" s="59"/>
      <c r="E15" s="60"/>
      <c r="F15" s="61"/>
      <c r="G15" s="254">
        <f>G16+G33+G64+G68+G60+G55+G23</f>
        <v>13488.609999999997</v>
      </c>
      <c r="H15" s="126">
        <f>H16+H33+H64+H68+H60+H55+H23</f>
        <v>13257.8</v>
      </c>
      <c r="I15" s="126">
        <f>I16+I33+I64+I68+I60+I55+I23</f>
        <v>13257.8</v>
      </c>
      <c r="J15" s="211"/>
    </row>
    <row r="16" spans="1:11" ht="25.5">
      <c r="A16" s="177" t="s">
        <v>24</v>
      </c>
      <c r="B16" s="172" t="s">
        <v>74</v>
      </c>
      <c r="C16" s="162" t="s">
        <v>4</v>
      </c>
      <c r="D16" s="162" t="s">
        <v>12</v>
      </c>
      <c r="E16" s="162"/>
      <c r="F16" s="61"/>
      <c r="G16" s="254">
        <f t="shared" ref="G16:I19" si="0">G17</f>
        <v>1149.3</v>
      </c>
      <c r="H16" s="126">
        <f t="shared" si="0"/>
        <v>1189.9000000000001</v>
      </c>
      <c r="I16" s="126">
        <f t="shared" si="0"/>
        <v>1189.9000000000001</v>
      </c>
      <c r="J16" s="220"/>
      <c r="K16" s="221"/>
    </row>
    <row r="17" spans="1:11" ht="25.5">
      <c r="A17" s="174" t="s">
        <v>146</v>
      </c>
      <c r="B17" s="180" t="s">
        <v>74</v>
      </c>
      <c r="C17" s="175" t="s">
        <v>4</v>
      </c>
      <c r="D17" s="175" t="s">
        <v>12</v>
      </c>
      <c r="E17" s="175" t="s">
        <v>242</v>
      </c>
      <c r="F17" s="55"/>
      <c r="G17" s="255">
        <f t="shared" si="0"/>
        <v>1149.3</v>
      </c>
      <c r="H17" s="127">
        <f t="shared" si="0"/>
        <v>1189.9000000000001</v>
      </c>
      <c r="I17" s="127">
        <f t="shared" si="0"/>
        <v>1189.9000000000001</v>
      </c>
      <c r="J17" s="221"/>
      <c r="K17" s="221"/>
    </row>
    <row r="18" spans="1:11">
      <c r="A18" s="184" t="s">
        <v>36</v>
      </c>
      <c r="B18" s="180" t="s">
        <v>74</v>
      </c>
      <c r="C18" s="175" t="s">
        <v>4</v>
      </c>
      <c r="D18" s="175" t="s">
        <v>12</v>
      </c>
      <c r="E18" s="175" t="s">
        <v>243</v>
      </c>
      <c r="F18" s="55"/>
      <c r="G18" s="255">
        <f t="shared" si="0"/>
        <v>1149.3</v>
      </c>
      <c r="H18" s="127">
        <f t="shared" si="0"/>
        <v>1189.9000000000001</v>
      </c>
      <c r="I18" s="127">
        <f t="shared" si="0"/>
        <v>1189.9000000000001</v>
      </c>
      <c r="J18" s="221"/>
      <c r="K18" s="221"/>
    </row>
    <row r="19" spans="1:11" ht="25.5">
      <c r="A19" s="64" t="s">
        <v>147</v>
      </c>
      <c r="B19" s="180" t="s">
        <v>74</v>
      </c>
      <c r="C19" s="175" t="s">
        <v>4</v>
      </c>
      <c r="D19" s="175" t="s">
        <v>12</v>
      </c>
      <c r="E19" s="175" t="s">
        <v>244</v>
      </c>
      <c r="F19" s="181" t="s">
        <v>134</v>
      </c>
      <c r="G19" s="255">
        <f t="shared" si="0"/>
        <v>1149.3</v>
      </c>
      <c r="H19" s="127">
        <f t="shared" si="0"/>
        <v>1189.9000000000001</v>
      </c>
      <c r="I19" s="127">
        <f t="shared" si="0"/>
        <v>1189.9000000000001</v>
      </c>
      <c r="J19" s="221"/>
      <c r="K19" s="221"/>
    </row>
    <row r="20" spans="1:11" ht="25.5">
      <c r="A20" s="64" t="s">
        <v>148</v>
      </c>
      <c r="B20" s="180" t="s">
        <v>74</v>
      </c>
      <c r="C20" s="175" t="s">
        <v>4</v>
      </c>
      <c r="D20" s="175" t="s">
        <v>12</v>
      </c>
      <c r="E20" s="175" t="s">
        <v>244</v>
      </c>
      <c r="F20" s="181" t="s">
        <v>182</v>
      </c>
      <c r="G20" s="255">
        <f>G21+G22</f>
        <v>1149.3</v>
      </c>
      <c r="H20" s="127">
        <f>H21+H22</f>
        <v>1189.9000000000001</v>
      </c>
      <c r="I20" s="127">
        <f>I21+I22</f>
        <v>1189.9000000000001</v>
      </c>
      <c r="J20" s="221"/>
      <c r="K20" s="221"/>
    </row>
    <row r="21" spans="1:11" ht="25.5">
      <c r="A21" s="64" t="s">
        <v>236</v>
      </c>
      <c r="B21" s="180" t="s">
        <v>74</v>
      </c>
      <c r="C21" s="175" t="s">
        <v>4</v>
      </c>
      <c r="D21" s="175" t="s">
        <v>12</v>
      </c>
      <c r="E21" s="175" t="s">
        <v>244</v>
      </c>
      <c r="F21" s="181" t="s">
        <v>183</v>
      </c>
      <c r="G21" s="255">
        <v>878.8</v>
      </c>
      <c r="H21" s="127">
        <v>913.9</v>
      </c>
      <c r="I21" s="127">
        <v>913.9</v>
      </c>
      <c r="J21" s="222"/>
      <c r="K21" s="223"/>
    </row>
    <row r="22" spans="1:11" ht="38.25">
      <c r="A22" s="66" t="s">
        <v>234</v>
      </c>
      <c r="B22" s="180" t="s">
        <v>74</v>
      </c>
      <c r="C22" s="175" t="s">
        <v>4</v>
      </c>
      <c r="D22" s="175" t="s">
        <v>12</v>
      </c>
      <c r="E22" s="175" t="s">
        <v>244</v>
      </c>
      <c r="F22" s="181" t="s">
        <v>235</v>
      </c>
      <c r="G22" s="255">
        <v>270.5</v>
      </c>
      <c r="H22" s="127">
        <v>276</v>
      </c>
      <c r="I22" s="127">
        <v>276</v>
      </c>
      <c r="J22" s="223"/>
      <c r="K22" s="223"/>
    </row>
    <row r="23" spans="1:11" ht="36.75" hidden="1" customHeight="1">
      <c r="A23" s="173" t="s">
        <v>230</v>
      </c>
      <c r="B23" s="162" t="s">
        <v>74</v>
      </c>
      <c r="C23" s="162" t="s">
        <v>4</v>
      </c>
      <c r="D23" s="162" t="s">
        <v>45</v>
      </c>
      <c r="E23" s="162"/>
      <c r="F23" s="162"/>
      <c r="G23" s="224">
        <f t="shared" ref="G23:I25" si="1">G24</f>
        <v>0</v>
      </c>
      <c r="H23" s="128">
        <f t="shared" si="1"/>
        <v>0</v>
      </c>
      <c r="I23" s="128">
        <f t="shared" si="1"/>
        <v>0</v>
      </c>
    </row>
    <row r="24" spans="1:11" ht="24" hidden="1" customHeight="1">
      <c r="A24" s="174" t="s">
        <v>231</v>
      </c>
      <c r="B24" s="175" t="s">
        <v>74</v>
      </c>
      <c r="C24" s="175" t="s">
        <v>4</v>
      </c>
      <c r="D24" s="175" t="s">
        <v>45</v>
      </c>
      <c r="E24" s="175" t="s">
        <v>246</v>
      </c>
      <c r="F24" s="175"/>
      <c r="G24" s="225">
        <f t="shared" si="1"/>
        <v>0</v>
      </c>
      <c r="H24" s="129">
        <f t="shared" si="1"/>
        <v>0</v>
      </c>
      <c r="I24" s="129">
        <f t="shared" si="1"/>
        <v>0</v>
      </c>
    </row>
    <row r="25" spans="1:11" ht="24.75" hidden="1" customHeight="1">
      <c r="A25" s="174" t="s">
        <v>232</v>
      </c>
      <c r="B25" s="175" t="s">
        <v>74</v>
      </c>
      <c r="C25" s="175" t="s">
        <v>4</v>
      </c>
      <c r="D25" s="175" t="s">
        <v>45</v>
      </c>
      <c r="E25" s="175" t="s">
        <v>245</v>
      </c>
      <c r="F25" s="175"/>
      <c r="G25" s="225">
        <f t="shared" si="1"/>
        <v>0</v>
      </c>
      <c r="H25" s="129">
        <f t="shared" si="1"/>
        <v>0</v>
      </c>
      <c r="I25" s="129">
        <f t="shared" si="1"/>
        <v>0</v>
      </c>
    </row>
    <row r="26" spans="1:11" ht="24" hidden="1" customHeight="1">
      <c r="A26" s="176" t="s">
        <v>147</v>
      </c>
      <c r="B26" s="175" t="s">
        <v>74</v>
      </c>
      <c r="C26" s="175" t="s">
        <v>4</v>
      </c>
      <c r="D26" s="175" t="s">
        <v>45</v>
      </c>
      <c r="E26" s="175" t="s">
        <v>247</v>
      </c>
      <c r="F26" s="175"/>
      <c r="G26" s="225">
        <f>G27+G32</f>
        <v>0</v>
      </c>
      <c r="H26" s="129">
        <f>H27+H32</f>
        <v>0</v>
      </c>
      <c r="I26" s="129">
        <f>I27+I32</f>
        <v>0</v>
      </c>
    </row>
    <row r="27" spans="1:11" ht="27.75" hidden="1" customHeight="1">
      <c r="A27" s="176" t="s">
        <v>233</v>
      </c>
      <c r="B27" s="175" t="s">
        <v>74</v>
      </c>
      <c r="C27" s="175" t="s">
        <v>4</v>
      </c>
      <c r="D27" s="175" t="s">
        <v>45</v>
      </c>
      <c r="E27" s="175" t="s">
        <v>247</v>
      </c>
      <c r="F27" s="175" t="s">
        <v>182</v>
      </c>
      <c r="G27" s="225">
        <f>G28+G30</f>
        <v>0</v>
      </c>
      <c r="H27" s="129">
        <f>H28+H30</f>
        <v>0</v>
      </c>
      <c r="I27" s="129">
        <f>I28+I30</f>
        <v>0</v>
      </c>
    </row>
    <row r="28" spans="1:11" ht="24.75" hidden="1" customHeight="1">
      <c r="A28" s="176" t="s">
        <v>237</v>
      </c>
      <c r="B28" s="175" t="s">
        <v>74</v>
      </c>
      <c r="C28" s="175" t="s">
        <v>4</v>
      </c>
      <c r="D28" s="175" t="s">
        <v>45</v>
      </c>
      <c r="E28" s="175" t="s">
        <v>247</v>
      </c>
      <c r="F28" s="175" t="s">
        <v>183</v>
      </c>
      <c r="G28" s="225">
        <v>0</v>
      </c>
      <c r="H28" s="129">
        <v>0</v>
      </c>
      <c r="I28" s="129">
        <v>0</v>
      </c>
    </row>
    <row r="29" spans="1:11" ht="24" hidden="1" customHeight="1">
      <c r="A29" s="176" t="s">
        <v>151</v>
      </c>
      <c r="B29" s="175" t="s">
        <v>74</v>
      </c>
      <c r="C29" s="175" t="s">
        <v>4</v>
      </c>
      <c r="D29" s="175" t="s">
        <v>45</v>
      </c>
      <c r="E29" s="175" t="s">
        <v>247</v>
      </c>
      <c r="F29" s="175" t="s">
        <v>184</v>
      </c>
      <c r="G29" s="225"/>
      <c r="H29" s="129"/>
      <c r="I29" s="129"/>
    </row>
    <row r="30" spans="1:11" ht="24" hidden="1" customHeight="1">
      <c r="A30" s="66" t="s">
        <v>234</v>
      </c>
      <c r="B30" s="175" t="s">
        <v>74</v>
      </c>
      <c r="C30" s="175" t="s">
        <v>4</v>
      </c>
      <c r="D30" s="175" t="s">
        <v>45</v>
      </c>
      <c r="E30" s="175" t="s">
        <v>247</v>
      </c>
      <c r="F30" s="175" t="s">
        <v>235</v>
      </c>
      <c r="G30" s="225">
        <v>0</v>
      </c>
      <c r="H30" s="129">
        <v>0</v>
      </c>
      <c r="I30" s="129">
        <v>0</v>
      </c>
    </row>
    <row r="31" spans="1:11" ht="27.75" hidden="1" customHeight="1">
      <c r="A31" s="176" t="s">
        <v>152</v>
      </c>
      <c r="B31" s="175" t="s">
        <v>74</v>
      </c>
      <c r="C31" s="175" t="s">
        <v>4</v>
      </c>
      <c r="D31" s="175" t="s">
        <v>45</v>
      </c>
      <c r="E31" s="175" t="s">
        <v>247</v>
      </c>
      <c r="F31" s="175" t="s">
        <v>185</v>
      </c>
      <c r="G31" s="225">
        <f>G32</f>
        <v>0</v>
      </c>
      <c r="H31" s="129">
        <f>H32</f>
        <v>0</v>
      </c>
      <c r="I31" s="129">
        <f>I32</f>
        <v>0</v>
      </c>
    </row>
    <row r="32" spans="1:11" ht="24.75" hidden="1" customHeight="1">
      <c r="A32" s="176" t="s">
        <v>153</v>
      </c>
      <c r="B32" s="175" t="s">
        <v>74</v>
      </c>
      <c r="C32" s="175" t="s">
        <v>4</v>
      </c>
      <c r="D32" s="175" t="s">
        <v>45</v>
      </c>
      <c r="E32" s="175" t="s">
        <v>247</v>
      </c>
      <c r="F32" s="175" t="s">
        <v>186</v>
      </c>
      <c r="G32" s="225">
        <v>0</v>
      </c>
      <c r="H32" s="129">
        <v>0</v>
      </c>
      <c r="I32" s="129">
        <v>0</v>
      </c>
    </row>
    <row r="33" spans="1:11" ht="38.25">
      <c r="A33" s="177" t="s">
        <v>0</v>
      </c>
      <c r="B33" s="175" t="s">
        <v>74</v>
      </c>
      <c r="C33" s="178" t="s">
        <v>4</v>
      </c>
      <c r="D33" s="179" t="s">
        <v>13</v>
      </c>
      <c r="E33" s="59"/>
      <c r="F33" s="61"/>
      <c r="G33" s="254">
        <f>G34+G52</f>
        <v>10579.81</v>
      </c>
      <c r="H33" s="126">
        <f>H34+H52</f>
        <v>10608.4</v>
      </c>
      <c r="I33" s="126">
        <f>I34+I52</f>
        <v>10608.4</v>
      </c>
      <c r="J33" s="2"/>
    </row>
    <row r="34" spans="1:11" ht="25.5">
      <c r="A34" s="174" t="s">
        <v>149</v>
      </c>
      <c r="B34" s="180" t="s">
        <v>74</v>
      </c>
      <c r="C34" s="181" t="s">
        <v>4</v>
      </c>
      <c r="D34" s="182" t="s">
        <v>13</v>
      </c>
      <c r="E34" s="180" t="s">
        <v>248</v>
      </c>
      <c r="F34" s="183"/>
      <c r="G34" s="256">
        <f t="shared" ref="G34:I35" si="2">G35</f>
        <v>10497.31</v>
      </c>
      <c r="H34" s="129">
        <f t="shared" si="2"/>
        <v>10525.9</v>
      </c>
      <c r="I34" s="129">
        <f t="shared" si="2"/>
        <v>10525.9</v>
      </c>
    </row>
    <row r="35" spans="1:11" ht="25.5">
      <c r="A35" s="184" t="s">
        <v>150</v>
      </c>
      <c r="B35" s="180" t="s">
        <v>74</v>
      </c>
      <c r="C35" s="181" t="s">
        <v>4</v>
      </c>
      <c r="D35" s="182" t="s">
        <v>13</v>
      </c>
      <c r="E35" s="180" t="s">
        <v>249</v>
      </c>
      <c r="F35" s="181"/>
      <c r="G35" s="255">
        <f t="shared" si="2"/>
        <v>10497.31</v>
      </c>
      <c r="H35" s="127">
        <f t="shared" si="2"/>
        <v>10525.9</v>
      </c>
      <c r="I35" s="127">
        <f t="shared" si="2"/>
        <v>10525.9</v>
      </c>
    </row>
    <row r="36" spans="1:11" ht="25.5">
      <c r="A36" s="64" t="s">
        <v>147</v>
      </c>
      <c r="B36" s="180" t="s">
        <v>74</v>
      </c>
      <c r="C36" s="183" t="s">
        <v>4</v>
      </c>
      <c r="D36" s="183" t="s">
        <v>13</v>
      </c>
      <c r="E36" s="175" t="s">
        <v>250</v>
      </c>
      <c r="F36" s="181"/>
      <c r="G36" s="255">
        <f>G37+G41+G48+G46+G44</f>
        <v>10497.31</v>
      </c>
      <c r="H36" s="127">
        <f>H37+H41+H48</f>
        <v>10525.9</v>
      </c>
      <c r="I36" s="127">
        <f>I37+I41+I48</f>
        <v>10525.9</v>
      </c>
    </row>
    <row r="37" spans="1:11" ht="25.5">
      <c r="A37" s="64" t="s">
        <v>148</v>
      </c>
      <c r="B37" s="180" t="s">
        <v>74</v>
      </c>
      <c r="C37" s="183" t="s">
        <v>4</v>
      </c>
      <c r="D37" s="183" t="s">
        <v>13</v>
      </c>
      <c r="E37" s="175" t="s">
        <v>250</v>
      </c>
      <c r="F37" s="181" t="s">
        <v>182</v>
      </c>
      <c r="G37" s="255">
        <f>G38+G40+G39</f>
        <v>8397.7999999999993</v>
      </c>
      <c r="H37" s="127">
        <f>H38+H40+H39</f>
        <v>8722.6</v>
      </c>
      <c r="I37" s="127">
        <f>I38+I40+I39</f>
        <v>8722.6</v>
      </c>
      <c r="J37" s="221"/>
      <c r="K37" s="221"/>
    </row>
    <row r="38" spans="1:11" ht="25.5">
      <c r="A38" s="64" t="s">
        <v>238</v>
      </c>
      <c r="B38" s="180" t="s">
        <v>74</v>
      </c>
      <c r="C38" s="183" t="s">
        <v>4</v>
      </c>
      <c r="D38" s="183" t="s">
        <v>13</v>
      </c>
      <c r="E38" s="175" t="s">
        <v>250</v>
      </c>
      <c r="F38" s="181" t="s">
        <v>183</v>
      </c>
      <c r="G38" s="255">
        <v>6238.7</v>
      </c>
      <c r="H38" s="127">
        <v>6488.2</v>
      </c>
      <c r="I38" s="127">
        <v>6488.2</v>
      </c>
      <c r="J38" s="223"/>
      <c r="K38" s="223"/>
    </row>
    <row r="39" spans="1:11" ht="38.25">
      <c r="A39" s="66" t="s">
        <v>234</v>
      </c>
      <c r="B39" s="180" t="s">
        <v>74</v>
      </c>
      <c r="C39" s="183" t="s">
        <v>4</v>
      </c>
      <c r="D39" s="183" t="s">
        <v>13</v>
      </c>
      <c r="E39" s="175" t="s">
        <v>250</v>
      </c>
      <c r="F39" s="181" t="s">
        <v>235</v>
      </c>
      <c r="G39" s="255">
        <v>1884.1</v>
      </c>
      <c r="H39" s="127">
        <v>1959.4</v>
      </c>
      <c r="I39" s="127">
        <v>1959.4</v>
      </c>
      <c r="J39" s="223"/>
      <c r="K39" s="223"/>
    </row>
    <row r="40" spans="1:11" ht="25.5">
      <c r="A40" s="64" t="s">
        <v>151</v>
      </c>
      <c r="B40" s="180" t="s">
        <v>74</v>
      </c>
      <c r="C40" s="183" t="s">
        <v>4</v>
      </c>
      <c r="D40" s="183" t="s">
        <v>13</v>
      </c>
      <c r="E40" s="175" t="s">
        <v>250</v>
      </c>
      <c r="F40" s="181" t="s">
        <v>184</v>
      </c>
      <c r="G40" s="255">
        <v>275</v>
      </c>
      <c r="H40" s="127">
        <v>275</v>
      </c>
      <c r="I40" s="127">
        <v>275</v>
      </c>
      <c r="J40" s="223"/>
      <c r="K40" s="223"/>
    </row>
    <row r="41" spans="1:11" ht="25.5">
      <c r="A41" s="184" t="s">
        <v>152</v>
      </c>
      <c r="B41" s="180" t="s">
        <v>74</v>
      </c>
      <c r="C41" s="183" t="s">
        <v>4</v>
      </c>
      <c r="D41" s="183" t="s">
        <v>13</v>
      </c>
      <c r="E41" s="175" t="s">
        <v>250</v>
      </c>
      <c r="F41" s="182" t="s">
        <v>185</v>
      </c>
      <c r="G41" s="255">
        <f>G42+G43</f>
        <v>1851.51</v>
      </c>
      <c r="H41" s="127">
        <f>H42+H43</f>
        <v>1738.3</v>
      </c>
      <c r="I41" s="127">
        <f>I42+I43</f>
        <v>1738.3</v>
      </c>
    </row>
    <row r="42" spans="1:11">
      <c r="A42" s="184" t="s">
        <v>359</v>
      </c>
      <c r="B42" s="180" t="s">
        <v>74</v>
      </c>
      <c r="C42" s="183" t="s">
        <v>4</v>
      </c>
      <c r="D42" s="183" t="s">
        <v>13</v>
      </c>
      <c r="E42" s="175" t="s">
        <v>250</v>
      </c>
      <c r="F42" s="182" t="s">
        <v>186</v>
      </c>
      <c r="G42" s="255">
        <v>1348.71</v>
      </c>
      <c r="H42" s="127">
        <v>1235.5</v>
      </c>
      <c r="I42" s="127">
        <v>1235.5</v>
      </c>
    </row>
    <row r="43" spans="1:11">
      <c r="A43" s="184" t="s">
        <v>360</v>
      </c>
      <c r="B43" s="180" t="s">
        <v>74</v>
      </c>
      <c r="C43" s="183" t="s">
        <v>4</v>
      </c>
      <c r="D43" s="183" t="s">
        <v>13</v>
      </c>
      <c r="E43" s="175" t="s">
        <v>250</v>
      </c>
      <c r="F43" s="182" t="s">
        <v>361</v>
      </c>
      <c r="G43" s="255">
        <v>502.8</v>
      </c>
      <c r="H43" s="127">
        <v>502.8</v>
      </c>
      <c r="I43" s="127">
        <v>502.8</v>
      </c>
    </row>
    <row r="44" spans="1:11" ht="25.5">
      <c r="A44" s="50" t="s">
        <v>362</v>
      </c>
      <c r="B44" s="180" t="s">
        <v>74</v>
      </c>
      <c r="C44" s="183" t="s">
        <v>4</v>
      </c>
      <c r="D44" s="183" t="s">
        <v>13</v>
      </c>
      <c r="E44" s="175" t="s">
        <v>250</v>
      </c>
      <c r="F44" s="182" t="s">
        <v>194</v>
      </c>
      <c r="G44" s="255">
        <f>G45</f>
        <v>180</v>
      </c>
      <c r="H44" s="127">
        <v>0</v>
      </c>
      <c r="I44" s="127">
        <v>0</v>
      </c>
      <c r="J44" s="223"/>
      <c r="K44" s="223"/>
    </row>
    <row r="45" spans="1:11" ht="25.5">
      <c r="A45" s="50" t="s">
        <v>363</v>
      </c>
      <c r="B45" s="180" t="s">
        <v>74</v>
      </c>
      <c r="C45" s="183" t="s">
        <v>4</v>
      </c>
      <c r="D45" s="183" t="s">
        <v>13</v>
      </c>
      <c r="E45" s="175" t="s">
        <v>250</v>
      </c>
      <c r="F45" s="182" t="s">
        <v>195</v>
      </c>
      <c r="G45" s="255">
        <v>180</v>
      </c>
      <c r="H45" s="127">
        <v>0</v>
      </c>
      <c r="I45" s="127">
        <v>0</v>
      </c>
      <c r="J45" s="223"/>
      <c r="K45" s="223"/>
    </row>
    <row r="46" spans="1:11" ht="16.5" customHeight="1">
      <c r="A46" s="64" t="s">
        <v>364</v>
      </c>
      <c r="B46" s="180" t="s">
        <v>74</v>
      </c>
      <c r="C46" s="183" t="s">
        <v>4</v>
      </c>
      <c r="D46" s="183" t="s">
        <v>13</v>
      </c>
      <c r="E46" s="175" t="s">
        <v>250</v>
      </c>
      <c r="F46" s="182" t="s">
        <v>365</v>
      </c>
      <c r="G46" s="255">
        <f>G47</f>
        <v>0</v>
      </c>
      <c r="H46" s="127">
        <f>H47</f>
        <v>0</v>
      </c>
      <c r="I46" s="127">
        <f>I47</f>
        <v>0</v>
      </c>
      <c r="J46" s="221"/>
      <c r="K46" s="221"/>
    </row>
    <row r="47" spans="1:11" ht="28.5" customHeight="1">
      <c r="A47" s="64" t="s">
        <v>366</v>
      </c>
      <c r="B47" s="180" t="s">
        <v>74</v>
      </c>
      <c r="C47" s="183" t="s">
        <v>4</v>
      </c>
      <c r="D47" s="183" t="s">
        <v>13</v>
      </c>
      <c r="E47" s="175" t="s">
        <v>250</v>
      </c>
      <c r="F47" s="182" t="s">
        <v>367</v>
      </c>
      <c r="G47" s="255">
        <v>0</v>
      </c>
      <c r="H47" s="127">
        <v>0</v>
      </c>
      <c r="I47" s="127">
        <v>0</v>
      </c>
      <c r="J47" s="221"/>
      <c r="K47" s="221"/>
    </row>
    <row r="48" spans="1:11" ht="13.5" customHeight="1">
      <c r="A48" s="64" t="s">
        <v>154</v>
      </c>
      <c r="B48" s="180" t="s">
        <v>74</v>
      </c>
      <c r="C48" s="183" t="s">
        <v>4</v>
      </c>
      <c r="D48" s="183" t="s">
        <v>13</v>
      </c>
      <c r="E48" s="175" t="s">
        <v>250</v>
      </c>
      <c r="F48" s="182" t="s">
        <v>187</v>
      </c>
      <c r="G48" s="255">
        <f>G49+G50+G51</f>
        <v>68</v>
      </c>
      <c r="H48" s="127">
        <f>H49+H50+H51</f>
        <v>65</v>
      </c>
      <c r="I48" s="127">
        <f>I49+I50+I51</f>
        <v>65</v>
      </c>
    </row>
    <row r="49" spans="1:11" ht="13.5" customHeight="1">
      <c r="A49" s="64" t="s">
        <v>155</v>
      </c>
      <c r="B49" s="180" t="s">
        <v>74</v>
      </c>
      <c r="C49" s="183" t="s">
        <v>4</v>
      </c>
      <c r="D49" s="183" t="s">
        <v>13</v>
      </c>
      <c r="E49" s="175" t="s">
        <v>250</v>
      </c>
      <c r="F49" s="182" t="s">
        <v>188</v>
      </c>
      <c r="G49" s="255">
        <v>15</v>
      </c>
      <c r="H49" s="127">
        <v>12</v>
      </c>
      <c r="I49" s="127">
        <v>12</v>
      </c>
    </row>
    <row r="50" spans="1:11">
      <c r="A50" s="226" t="s">
        <v>218</v>
      </c>
      <c r="B50" s="180" t="s">
        <v>74</v>
      </c>
      <c r="C50" s="183" t="s">
        <v>4</v>
      </c>
      <c r="D50" s="183" t="s">
        <v>13</v>
      </c>
      <c r="E50" s="175" t="s">
        <v>250</v>
      </c>
      <c r="F50" s="182" t="s">
        <v>189</v>
      </c>
      <c r="G50" s="255">
        <v>3</v>
      </c>
      <c r="H50" s="127">
        <v>3</v>
      </c>
      <c r="I50" s="127">
        <v>3</v>
      </c>
    </row>
    <row r="51" spans="1:11" ht="14.25" customHeight="1">
      <c r="A51" s="226" t="s">
        <v>219</v>
      </c>
      <c r="B51" s="180" t="s">
        <v>74</v>
      </c>
      <c r="C51" s="183" t="s">
        <v>4</v>
      </c>
      <c r="D51" s="183" t="s">
        <v>13</v>
      </c>
      <c r="E51" s="175" t="s">
        <v>250</v>
      </c>
      <c r="F51" s="182" t="s">
        <v>220</v>
      </c>
      <c r="G51" s="255">
        <v>50</v>
      </c>
      <c r="H51" s="127">
        <v>50</v>
      </c>
      <c r="I51" s="127">
        <v>50</v>
      </c>
      <c r="J51" s="221"/>
      <c r="K51" s="221"/>
    </row>
    <row r="52" spans="1:11" ht="25.5">
      <c r="A52" s="57" t="s">
        <v>157</v>
      </c>
      <c r="B52" s="172" t="s">
        <v>74</v>
      </c>
      <c r="C52" s="185" t="s">
        <v>4</v>
      </c>
      <c r="D52" s="185" t="s">
        <v>13</v>
      </c>
      <c r="E52" s="162" t="s">
        <v>251</v>
      </c>
      <c r="F52" s="179"/>
      <c r="G52" s="254">
        <f t="shared" ref="G52:I53" si="3">G53</f>
        <v>82.5</v>
      </c>
      <c r="H52" s="126">
        <f t="shared" si="3"/>
        <v>82.5</v>
      </c>
      <c r="I52" s="126">
        <f t="shared" si="3"/>
        <v>82.5</v>
      </c>
      <c r="J52" s="221"/>
      <c r="K52" s="221"/>
    </row>
    <row r="53" spans="1:11" ht="25.5">
      <c r="A53" s="184" t="s">
        <v>152</v>
      </c>
      <c r="B53" s="180" t="s">
        <v>74</v>
      </c>
      <c r="C53" s="183" t="s">
        <v>4</v>
      </c>
      <c r="D53" s="183" t="s">
        <v>13</v>
      </c>
      <c r="E53" s="175" t="s">
        <v>251</v>
      </c>
      <c r="F53" s="182" t="s">
        <v>185</v>
      </c>
      <c r="G53" s="255">
        <f t="shared" si="3"/>
        <v>82.5</v>
      </c>
      <c r="H53" s="127">
        <f t="shared" si="3"/>
        <v>82.5</v>
      </c>
      <c r="I53" s="127">
        <f t="shared" si="3"/>
        <v>82.5</v>
      </c>
      <c r="J53" s="221"/>
      <c r="K53" s="221"/>
    </row>
    <row r="54" spans="1:11" ht="13.5" customHeight="1">
      <c r="A54" s="184" t="s">
        <v>359</v>
      </c>
      <c r="B54" s="180" t="s">
        <v>74</v>
      </c>
      <c r="C54" s="183" t="s">
        <v>4</v>
      </c>
      <c r="D54" s="183" t="s">
        <v>13</v>
      </c>
      <c r="E54" s="175" t="s">
        <v>251</v>
      </c>
      <c r="F54" s="182" t="s">
        <v>186</v>
      </c>
      <c r="G54" s="255">
        <v>82.5</v>
      </c>
      <c r="H54" s="127">
        <v>82.5</v>
      </c>
      <c r="I54" s="127">
        <v>82.5</v>
      </c>
      <c r="J54" s="221"/>
      <c r="K54" s="221"/>
    </row>
    <row r="55" spans="1:11" ht="12.75" customHeight="1">
      <c r="A55" s="227" t="s">
        <v>222</v>
      </c>
      <c r="B55" s="228" t="s">
        <v>74</v>
      </c>
      <c r="C55" s="229" t="s">
        <v>4</v>
      </c>
      <c r="D55" s="228" t="s">
        <v>5</v>
      </c>
      <c r="E55" s="228"/>
      <c r="F55" s="179"/>
      <c r="G55" s="254">
        <f t="shared" ref="G55:I58" si="4">G56</f>
        <v>15.3</v>
      </c>
      <c r="H55" s="126">
        <f t="shared" si="4"/>
        <v>15.3</v>
      </c>
      <c r="I55" s="126">
        <f t="shared" si="4"/>
        <v>15.3</v>
      </c>
      <c r="J55" s="221"/>
      <c r="K55" s="221"/>
    </row>
    <row r="56" spans="1:11" ht="25.5" customHeight="1">
      <c r="A56" s="68" t="s">
        <v>223</v>
      </c>
      <c r="B56" s="186" t="s">
        <v>74</v>
      </c>
      <c r="C56" s="230" t="s">
        <v>4</v>
      </c>
      <c r="D56" s="186" t="s">
        <v>5</v>
      </c>
      <c r="E56" s="186" t="s">
        <v>252</v>
      </c>
      <c r="F56" s="182"/>
      <c r="G56" s="255">
        <f t="shared" si="4"/>
        <v>15.3</v>
      </c>
      <c r="H56" s="127">
        <f t="shared" si="4"/>
        <v>15.3</v>
      </c>
      <c r="I56" s="127">
        <f t="shared" si="4"/>
        <v>15.3</v>
      </c>
    </row>
    <row r="57" spans="1:11" ht="15" customHeight="1">
      <c r="A57" s="68" t="s">
        <v>113</v>
      </c>
      <c r="B57" s="186" t="s">
        <v>74</v>
      </c>
      <c r="C57" s="230" t="s">
        <v>4</v>
      </c>
      <c r="D57" s="186" t="s">
        <v>5</v>
      </c>
      <c r="E57" s="186" t="s">
        <v>253</v>
      </c>
      <c r="F57" s="182"/>
      <c r="G57" s="255">
        <f t="shared" si="4"/>
        <v>15.3</v>
      </c>
      <c r="H57" s="127">
        <f t="shared" si="4"/>
        <v>15.3</v>
      </c>
      <c r="I57" s="127">
        <f t="shared" si="4"/>
        <v>15.3</v>
      </c>
    </row>
    <row r="58" spans="1:11" ht="13.5" customHeight="1">
      <c r="A58" s="187" t="s">
        <v>221</v>
      </c>
      <c r="B58" s="186" t="s">
        <v>74</v>
      </c>
      <c r="C58" s="230" t="s">
        <v>4</v>
      </c>
      <c r="D58" s="186" t="s">
        <v>5</v>
      </c>
      <c r="E58" s="186" t="s">
        <v>253</v>
      </c>
      <c r="F58" s="182" t="s">
        <v>318</v>
      </c>
      <c r="G58" s="255">
        <f t="shared" si="4"/>
        <v>15.3</v>
      </c>
      <c r="H58" s="127">
        <f t="shared" si="4"/>
        <v>15.3</v>
      </c>
      <c r="I58" s="127">
        <f t="shared" si="4"/>
        <v>15.3</v>
      </c>
    </row>
    <row r="59" spans="1:11" ht="51">
      <c r="A59" s="68" t="s">
        <v>225</v>
      </c>
      <c r="B59" s="186" t="s">
        <v>74</v>
      </c>
      <c r="C59" s="230" t="s">
        <v>4</v>
      </c>
      <c r="D59" s="186" t="s">
        <v>5</v>
      </c>
      <c r="E59" s="186" t="s">
        <v>253</v>
      </c>
      <c r="F59" s="182" t="s">
        <v>318</v>
      </c>
      <c r="G59" s="255">
        <v>15.3</v>
      </c>
      <c r="H59" s="127">
        <v>15.3</v>
      </c>
      <c r="I59" s="127">
        <v>15.3</v>
      </c>
    </row>
    <row r="60" spans="1:11">
      <c r="A60" s="57" t="s">
        <v>87</v>
      </c>
      <c r="B60" s="172" t="s">
        <v>74</v>
      </c>
      <c r="C60" s="185" t="s">
        <v>4</v>
      </c>
      <c r="D60" s="185" t="s">
        <v>16</v>
      </c>
      <c r="E60" s="186" t="s">
        <v>253</v>
      </c>
      <c r="F60" s="179"/>
      <c r="G60" s="254">
        <f t="shared" ref="G60:I62" si="5">G61</f>
        <v>200</v>
      </c>
      <c r="H60" s="126">
        <f t="shared" si="5"/>
        <v>0</v>
      </c>
      <c r="I60" s="126">
        <f t="shared" si="5"/>
        <v>0</v>
      </c>
      <c r="J60" s="221"/>
      <c r="K60" s="221"/>
    </row>
    <row r="61" spans="1:11" ht="25.5">
      <c r="A61" s="64" t="s">
        <v>224</v>
      </c>
      <c r="B61" s="180" t="s">
        <v>74</v>
      </c>
      <c r="C61" s="183" t="s">
        <v>4</v>
      </c>
      <c r="D61" s="183" t="s">
        <v>16</v>
      </c>
      <c r="E61" s="186" t="s">
        <v>253</v>
      </c>
      <c r="F61" s="182"/>
      <c r="G61" s="255">
        <f t="shared" si="5"/>
        <v>200</v>
      </c>
      <c r="H61" s="127">
        <f t="shared" si="5"/>
        <v>0</v>
      </c>
      <c r="I61" s="127">
        <f t="shared" si="5"/>
        <v>0</v>
      </c>
      <c r="J61" s="221"/>
      <c r="K61" s="221"/>
    </row>
    <row r="62" spans="1:11" ht="26.25" customHeight="1">
      <c r="A62" s="187" t="s">
        <v>221</v>
      </c>
      <c r="B62" s="180" t="s">
        <v>74</v>
      </c>
      <c r="C62" s="183" t="s">
        <v>4</v>
      </c>
      <c r="D62" s="183" t="s">
        <v>16</v>
      </c>
      <c r="E62" s="186" t="s">
        <v>253</v>
      </c>
      <c r="F62" s="182" t="s">
        <v>226</v>
      </c>
      <c r="G62" s="255">
        <f t="shared" si="5"/>
        <v>200</v>
      </c>
      <c r="H62" s="127">
        <f t="shared" si="5"/>
        <v>0</v>
      </c>
      <c r="I62" s="127">
        <f t="shared" si="5"/>
        <v>0</v>
      </c>
      <c r="J62" s="221"/>
      <c r="K62" s="221"/>
    </row>
    <row r="63" spans="1:11" ht="14.25" customHeight="1">
      <c r="A63" s="64" t="s">
        <v>227</v>
      </c>
      <c r="B63" s="180" t="s">
        <v>74</v>
      </c>
      <c r="C63" s="183" t="s">
        <v>4</v>
      </c>
      <c r="D63" s="183" t="s">
        <v>16</v>
      </c>
      <c r="E63" s="186" t="s">
        <v>253</v>
      </c>
      <c r="F63" s="182" t="s">
        <v>228</v>
      </c>
      <c r="G63" s="255">
        <v>200</v>
      </c>
      <c r="H63" s="127"/>
      <c r="I63" s="127">
        <v>0</v>
      </c>
      <c r="J63" s="221"/>
      <c r="K63" s="221"/>
    </row>
    <row r="64" spans="1:11">
      <c r="A64" s="75" t="s">
        <v>66</v>
      </c>
      <c r="B64" s="172" t="s">
        <v>74</v>
      </c>
      <c r="C64" s="162" t="s">
        <v>4</v>
      </c>
      <c r="D64" s="162" t="s">
        <v>88</v>
      </c>
      <c r="E64" s="162"/>
      <c r="F64" s="185"/>
      <c r="G64" s="257">
        <f>SUM(G65)</f>
        <v>50</v>
      </c>
      <c r="H64" s="128">
        <f>SUM(H65)</f>
        <v>50</v>
      </c>
      <c r="I64" s="128">
        <f>SUM(I65)</f>
        <v>50</v>
      </c>
      <c r="J64" s="221"/>
      <c r="K64" s="221"/>
    </row>
    <row r="65" spans="1:11">
      <c r="A65" s="231" t="s">
        <v>229</v>
      </c>
      <c r="B65" s="180" t="s">
        <v>74</v>
      </c>
      <c r="C65" s="175" t="s">
        <v>4</v>
      </c>
      <c r="D65" s="175" t="s">
        <v>88</v>
      </c>
      <c r="E65" s="175" t="s">
        <v>254</v>
      </c>
      <c r="F65" s="207"/>
      <c r="G65" s="256">
        <f>SUM(G67)</f>
        <v>50</v>
      </c>
      <c r="H65" s="129">
        <f>SUM(H67)</f>
        <v>50</v>
      </c>
      <c r="I65" s="129">
        <f>SUM(I67)</f>
        <v>50</v>
      </c>
      <c r="J65" s="221"/>
      <c r="K65" s="221"/>
    </row>
    <row r="66" spans="1:11">
      <c r="A66" s="231" t="s">
        <v>158</v>
      </c>
      <c r="B66" s="180" t="s">
        <v>74</v>
      </c>
      <c r="C66" s="175" t="s">
        <v>4</v>
      </c>
      <c r="D66" s="175" t="s">
        <v>88</v>
      </c>
      <c r="E66" s="175" t="s">
        <v>255</v>
      </c>
      <c r="F66" s="195"/>
      <c r="G66" s="256">
        <f>G67</f>
        <v>50</v>
      </c>
      <c r="H66" s="129">
        <f>H67</f>
        <v>50</v>
      </c>
      <c r="I66" s="129">
        <f>I67</f>
        <v>50</v>
      </c>
      <c r="J66" s="221"/>
      <c r="K66" s="221"/>
    </row>
    <row r="67" spans="1:11">
      <c r="A67" s="174" t="s">
        <v>159</v>
      </c>
      <c r="B67" s="180" t="s">
        <v>74</v>
      </c>
      <c r="C67" s="175" t="s">
        <v>4</v>
      </c>
      <c r="D67" s="175" t="s">
        <v>88</v>
      </c>
      <c r="E67" s="175" t="s">
        <v>255</v>
      </c>
      <c r="F67" s="182" t="s">
        <v>190</v>
      </c>
      <c r="G67" s="256">
        <v>50</v>
      </c>
      <c r="H67" s="129">
        <v>50</v>
      </c>
      <c r="I67" s="129">
        <v>50</v>
      </c>
      <c r="J67" s="221"/>
      <c r="K67" s="221"/>
    </row>
    <row r="68" spans="1:11">
      <c r="A68" s="177" t="s">
        <v>89</v>
      </c>
      <c r="B68" s="172" t="s">
        <v>74</v>
      </c>
      <c r="C68" s="162" t="s">
        <v>4</v>
      </c>
      <c r="D68" s="162" t="s">
        <v>90</v>
      </c>
      <c r="E68" s="162"/>
      <c r="F68" s="179"/>
      <c r="G68" s="257">
        <f>G69+G73</f>
        <v>1494.1999999999998</v>
      </c>
      <c r="H68" s="128">
        <f>H69+H73</f>
        <v>1394.1999999999998</v>
      </c>
      <c r="I68" s="128">
        <f>I69+I73</f>
        <v>1394.1999999999998</v>
      </c>
      <c r="J68" s="221"/>
      <c r="K68" s="221"/>
    </row>
    <row r="69" spans="1:11" ht="25.5">
      <c r="A69" s="184" t="s">
        <v>160</v>
      </c>
      <c r="B69" s="180" t="s">
        <v>74</v>
      </c>
      <c r="C69" s="175" t="s">
        <v>4</v>
      </c>
      <c r="D69" s="175" t="s">
        <v>90</v>
      </c>
      <c r="E69" s="175" t="s">
        <v>256</v>
      </c>
      <c r="F69" s="182"/>
      <c r="G69" s="256">
        <f t="shared" ref="G69:I71" si="6">G70</f>
        <v>100</v>
      </c>
      <c r="H69" s="129">
        <f t="shared" si="6"/>
        <v>0</v>
      </c>
      <c r="I69" s="129">
        <f t="shared" si="6"/>
        <v>0</v>
      </c>
      <c r="J69" s="221"/>
      <c r="K69" s="221"/>
    </row>
    <row r="70" spans="1:11" ht="38.25">
      <c r="A70" s="184" t="s">
        <v>161</v>
      </c>
      <c r="B70" s="180" t="s">
        <v>74</v>
      </c>
      <c r="C70" s="175" t="s">
        <v>4</v>
      </c>
      <c r="D70" s="175" t="s">
        <v>90</v>
      </c>
      <c r="E70" s="175" t="s">
        <v>257</v>
      </c>
      <c r="F70" s="182"/>
      <c r="G70" s="256">
        <f t="shared" si="6"/>
        <v>100</v>
      </c>
      <c r="H70" s="129">
        <f t="shared" si="6"/>
        <v>0</v>
      </c>
      <c r="I70" s="129">
        <f t="shared" si="6"/>
        <v>0</v>
      </c>
      <c r="J70" s="221"/>
      <c r="K70" s="221"/>
    </row>
    <row r="71" spans="1:11" ht="25.5">
      <c r="A71" s="184" t="s">
        <v>152</v>
      </c>
      <c r="B71" s="180" t="s">
        <v>74</v>
      </c>
      <c r="C71" s="175" t="s">
        <v>4</v>
      </c>
      <c r="D71" s="175" t="s">
        <v>90</v>
      </c>
      <c r="E71" s="175" t="s">
        <v>257</v>
      </c>
      <c r="F71" s="182" t="s">
        <v>185</v>
      </c>
      <c r="G71" s="256">
        <f t="shared" si="6"/>
        <v>100</v>
      </c>
      <c r="H71" s="129">
        <f t="shared" si="6"/>
        <v>0</v>
      </c>
      <c r="I71" s="129">
        <f t="shared" si="6"/>
        <v>0</v>
      </c>
      <c r="J71" s="221"/>
      <c r="K71" s="221"/>
    </row>
    <row r="72" spans="1:11">
      <c r="A72" s="184" t="s">
        <v>359</v>
      </c>
      <c r="B72" s="180" t="s">
        <v>74</v>
      </c>
      <c r="C72" s="175" t="s">
        <v>4</v>
      </c>
      <c r="D72" s="175" t="s">
        <v>90</v>
      </c>
      <c r="E72" s="175" t="s">
        <v>257</v>
      </c>
      <c r="F72" s="182" t="s">
        <v>186</v>
      </c>
      <c r="G72" s="256">
        <v>100</v>
      </c>
      <c r="H72" s="129"/>
      <c r="I72" s="129"/>
      <c r="J72" s="221"/>
      <c r="K72" s="221"/>
    </row>
    <row r="73" spans="1:11" ht="25.5">
      <c r="A73" s="232" t="s">
        <v>132</v>
      </c>
      <c r="B73" s="180" t="s">
        <v>74</v>
      </c>
      <c r="C73" s="175" t="s">
        <v>4</v>
      </c>
      <c r="D73" s="175" t="s">
        <v>90</v>
      </c>
      <c r="E73" s="175" t="s">
        <v>258</v>
      </c>
      <c r="F73" s="182"/>
      <c r="G73" s="256">
        <f>G74</f>
        <v>1394.1999999999998</v>
      </c>
      <c r="H73" s="129">
        <f>H74</f>
        <v>1394.1999999999998</v>
      </c>
      <c r="I73" s="129">
        <f>I74</f>
        <v>1394.1999999999998</v>
      </c>
      <c r="J73" s="221"/>
      <c r="K73" s="221"/>
    </row>
    <row r="74" spans="1:11">
      <c r="A74" s="232" t="s">
        <v>133</v>
      </c>
      <c r="B74" s="180" t="s">
        <v>74</v>
      </c>
      <c r="C74" s="175" t="s">
        <v>4</v>
      </c>
      <c r="D74" s="175" t="s">
        <v>90</v>
      </c>
      <c r="E74" s="175" t="s">
        <v>259</v>
      </c>
      <c r="F74" s="182"/>
      <c r="G74" s="256">
        <f>G75+G78</f>
        <v>1394.1999999999998</v>
      </c>
      <c r="H74" s="129">
        <f>H75+H78</f>
        <v>1394.1999999999998</v>
      </c>
      <c r="I74" s="129">
        <f>I75+I78</f>
        <v>1394.1999999999998</v>
      </c>
    </row>
    <row r="75" spans="1:11" ht="25.5">
      <c r="A75" s="64" t="s">
        <v>148</v>
      </c>
      <c r="B75" s="180" t="s">
        <v>74</v>
      </c>
      <c r="C75" s="175" t="s">
        <v>4</v>
      </c>
      <c r="D75" s="175" t="s">
        <v>90</v>
      </c>
      <c r="E75" s="175" t="s">
        <v>259</v>
      </c>
      <c r="F75" s="182" t="s">
        <v>182</v>
      </c>
      <c r="G75" s="256">
        <f>G76+G77</f>
        <v>1394.1999999999998</v>
      </c>
      <c r="H75" s="129">
        <f>H76+H77</f>
        <v>1394.1999999999998</v>
      </c>
      <c r="I75" s="129">
        <f>I76+I77</f>
        <v>1394.1999999999998</v>
      </c>
    </row>
    <row r="76" spans="1:11">
      <c r="A76" s="64" t="s">
        <v>239</v>
      </c>
      <c r="B76" s="180" t="s">
        <v>74</v>
      </c>
      <c r="C76" s="175" t="s">
        <v>4</v>
      </c>
      <c r="D76" s="175" t="s">
        <v>90</v>
      </c>
      <c r="E76" s="175" t="s">
        <v>259</v>
      </c>
      <c r="F76" s="182" t="s">
        <v>183</v>
      </c>
      <c r="G76" s="256">
        <v>1070.8</v>
      </c>
      <c r="H76" s="129">
        <f>G76</f>
        <v>1070.8</v>
      </c>
      <c r="I76" s="129">
        <f>H76</f>
        <v>1070.8</v>
      </c>
      <c r="J76" s="221"/>
      <c r="K76" s="221"/>
    </row>
    <row r="77" spans="1:11" ht="38.25">
      <c r="A77" s="66" t="s">
        <v>234</v>
      </c>
      <c r="B77" s="180" t="s">
        <v>74</v>
      </c>
      <c r="C77" s="175" t="s">
        <v>4</v>
      </c>
      <c r="D77" s="175" t="s">
        <v>90</v>
      </c>
      <c r="E77" s="175" t="s">
        <v>259</v>
      </c>
      <c r="F77" s="182" t="s">
        <v>235</v>
      </c>
      <c r="G77" s="256">
        <v>323.39999999999998</v>
      </c>
      <c r="H77" s="129">
        <f>G77</f>
        <v>323.39999999999998</v>
      </c>
      <c r="I77" s="129">
        <f>H77</f>
        <v>323.39999999999998</v>
      </c>
      <c r="J77" s="221"/>
      <c r="K77" s="221"/>
    </row>
    <row r="78" spans="1:11" ht="25.5">
      <c r="A78" s="184" t="s">
        <v>152</v>
      </c>
      <c r="B78" s="180" t="s">
        <v>74</v>
      </c>
      <c r="C78" s="175" t="s">
        <v>4</v>
      </c>
      <c r="D78" s="175" t="s">
        <v>90</v>
      </c>
      <c r="E78" s="175" t="s">
        <v>259</v>
      </c>
      <c r="F78" s="182" t="s">
        <v>185</v>
      </c>
      <c r="G78" s="256">
        <f>G79</f>
        <v>0</v>
      </c>
      <c r="H78" s="129">
        <f>H79</f>
        <v>0</v>
      </c>
      <c r="I78" s="129">
        <f>I79</f>
        <v>0</v>
      </c>
      <c r="J78" s="221"/>
      <c r="K78" s="221"/>
    </row>
    <row r="79" spans="1:11">
      <c r="A79" s="184" t="s">
        <v>359</v>
      </c>
      <c r="B79" s="180" t="s">
        <v>74</v>
      </c>
      <c r="C79" s="175" t="s">
        <v>4</v>
      </c>
      <c r="D79" s="175" t="s">
        <v>90</v>
      </c>
      <c r="E79" s="175" t="s">
        <v>259</v>
      </c>
      <c r="F79" s="182" t="s">
        <v>186</v>
      </c>
      <c r="G79" s="256">
        <v>0</v>
      </c>
      <c r="H79" s="129">
        <v>0</v>
      </c>
      <c r="I79" s="129">
        <v>0</v>
      </c>
      <c r="J79" s="221"/>
      <c r="K79" s="221"/>
    </row>
    <row r="80" spans="1:11">
      <c r="A80" s="177" t="s">
        <v>69</v>
      </c>
      <c r="B80" s="172" t="s">
        <v>74</v>
      </c>
      <c r="C80" s="162" t="s">
        <v>12</v>
      </c>
      <c r="D80" s="162"/>
      <c r="E80" s="162"/>
      <c r="F80" s="188"/>
      <c r="G80" s="257">
        <f>G81</f>
        <v>428.52500000000003</v>
      </c>
      <c r="H80" s="128">
        <f>H81</f>
        <v>432.95499999999998</v>
      </c>
      <c r="I80" s="128">
        <f>I81</f>
        <v>450.2</v>
      </c>
      <c r="J80" s="221"/>
      <c r="K80" s="221"/>
    </row>
    <row r="81" spans="1:11">
      <c r="A81" s="177" t="s">
        <v>21</v>
      </c>
      <c r="B81" s="172" t="s">
        <v>74</v>
      </c>
      <c r="C81" s="162" t="s">
        <v>12</v>
      </c>
      <c r="D81" s="162" t="s">
        <v>45</v>
      </c>
      <c r="E81" s="162"/>
      <c r="F81" s="188"/>
      <c r="G81" s="257">
        <f>G83</f>
        <v>428.52500000000003</v>
      </c>
      <c r="H81" s="128">
        <f>H83</f>
        <v>432.95499999999998</v>
      </c>
      <c r="I81" s="128">
        <f>I83</f>
        <v>450.2</v>
      </c>
      <c r="J81" s="221"/>
      <c r="K81" s="221"/>
    </row>
    <row r="82" spans="1:11">
      <c r="A82" s="184" t="s">
        <v>162</v>
      </c>
      <c r="B82" s="180" t="s">
        <v>74</v>
      </c>
      <c r="C82" s="175" t="s">
        <v>12</v>
      </c>
      <c r="D82" s="175" t="s">
        <v>45</v>
      </c>
      <c r="E82" s="175" t="s">
        <v>260</v>
      </c>
      <c r="F82" s="207"/>
      <c r="G82" s="256">
        <f>G83</f>
        <v>428.52500000000003</v>
      </c>
      <c r="H82" s="129">
        <f>H83</f>
        <v>432.95499999999998</v>
      </c>
      <c r="I82" s="129">
        <f>I83</f>
        <v>450.2</v>
      </c>
      <c r="J82" s="221"/>
      <c r="K82" s="221"/>
    </row>
    <row r="83" spans="1:11" ht="25.5">
      <c r="A83" s="184" t="s">
        <v>163</v>
      </c>
      <c r="B83" s="180" t="s">
        <v>74</v>
      </c>
      <c r="C83" s="175" t="s">
        <v>12</v>
      </c>
      <c r="D83" s="175" t="s">
        <v>45</v>
      </c>
      <c r="E83" s="175" t="s">
        <v>261</v>
      </c>
      <c r="F83" s="207"/>
      <c r="G83" s="256">
        <f>G84+G87</f>
        <v>428.52500000000003</v>
      </c>
      <c r="H83" s="129">
        <f>H84+H87</f>
        <v>432.95499999999998</v>
      </c>
      <c r="I83" s="129">
        <f>I84+I87</f>
        <v>450.2</v>
      </c>
    </row>
    <row r="84" spans="1:11" ht="25.5">
      <c r="A84" s="64" t="s">
        <v>148</v>
      </c>
      <c r="B84" s="180" t="s">
        <v>74</v>
      </c>
      <c r="C84" s="175" t="s">
        <v>12</v>
      </c>
      <c r="D84" s="175" t="s">
        <v>45</v>
      </c>
      <c r="E84" s="175" t="s">
        <v>261</v>
      </c>
      <c r="F84" s="182" t="s">
        <v>182</v>
      </c>
      <c r="G84" s="256">
        <f>G85+G86</f>
        <v>368.22500000000002</v>
      </c>
      <c r="H84" s="129">
        <f>H85+H86</f>
        <v>372.65499999999997</v>
      </c>
      <c r="I84" s="129">
        <f>I85+I86</f>
        <v>388</v>
      </c>
      <c r="J84" s="221"/>
      <c r="K84" s="221"/>
    </row>
    <row r="85" spans="1:11" ht="25.5">
      <c r="A85" s="64" t="s">
        <v>236</v>
      </c>
      <c r="B85" s="180" t="s">
        <v>74</v>
      </c>
      <c r="C85" s="175" t="s">
        <v>12</v>
      </c>
      <c r="D85" s="175" t="s">
        <v>45</v>
      </c>
      <c r="E85" s="175" t="s">
        <v>261</v>
      </c>
      <c r="F85" s="182" t="s">
        <v>183</v>
      </c>
      <c r="G85" s="256">
        <v>282.815</v>
      </c>
      <c r="H85" s="129">
        <v>286.21699999999998</v>
      </c>
      <c r="I85" s="129">
        <v>298.00299999999999</v>
      </c>
      <c r="J85" s="221"/>
      <c r="K85" s="221"/>
    </row>
    <row r="86" spans="1:11" ht="38.25">
      <c r="A86" s="66" t="s">
        <v>234</v>
      </c>
      <c r="B86" s="180" t="s">
        <v>74</v>
      </c>
      <c r="C86" s="175" t="s">
        <v>12</v>
      </c>
      <c r="D86" s="175" t="s">
        <v>45</v>
      </c>
      <c r="E86" s="175" t="s">
        <v>261</v>
      </c>
      <c r="F86" s="182" t="s">
        <v>235</v>
      </c>
      <c r="G86" s="256">
        <v>85.41</v>
      </c>
      <c r="H86" s="129">
        <v>86.438000000000002</v>
      </c>
      <c r="I86" s="129">
        <v>89.997</v>
      </c>
      <c r="J86" s="221"/>
      <c r="K86" s="221"/>
    </row>
    <row r="87" spans="1:11" ht="25.5">
      <c r="A87" s="184" t="s">
        <v>152</v>
      </c>
      <c r="B87" s="180" t="s">
        <v>74</v>
      </c>
      <c r="C87" s="175" t="s">
        <v>12</v>
      </c>
      <c r="D87" s="175" t="s">
        <v>45</v>
      </c>
      <c r="E87" s="175" t="s">
        <v>261</v>
      </c>
      <c r="F87" s="182" t="s">
        <v>185</v>
      </c>
      <c r="G87" s="256">
        <f>G88+G89</f>
        <v>60.3</v>
      </c>
      <c r="H87" s="129">
        <f>H88+H89</f>
        <v>60.3</v>
      </c>
      <c r="I87" s="129">
        <f>I88+I89</f>
        <v>62.2</v>
      </c>
      <c r="J87" s="221"/>
      <c r="K87" s="221"/>
    </row>
    <row r="88" spans="1:11">
      <c r="A88" s="184" t="s">
        <v>359</v>
      </c>
      <c r="B88" s="180" t="s">
        <v>74</v>
      </c>
      <c r="C88" s="175" t="s">
        <v>12</v>
      </c>
      <c r="D88" s="175" t="s">
        <v>45</v>
      </c>
      <c r="E88" s="175" t="s">
        <v>261</v>
      </c>
      <c r="F88" s="182" t="s">
        <v>186</v>
      </c>
      <c r="G88" s="256">
        <v>33.1</v>
      </c>
      <c r="H88" s="129">
        <v>33.1</v>
      </c>
      <c r="I88" s="129">
        <v>34.200000000000003</v>
      </c>
      <c r="J88" s="221"/>
      <c r="K88" s="221"/>
    </row>
    <row r="89" spans="1:11">
      <c r="A89" s="184" t="s">
        <v>360</v>
      </c>
      <c r="B89" s="180" t="s">
        <v>74</v>
      </c>
      <c r="C89" s="175" t="s">
        <v>12</v>
      </c>
      <c r="D89" s="175" t="s">
        <v>45</v>
      </c>
      <c r="E89" s="175" t="s">
        <v>261</v>
      </c>
      <c r="F89" s="182" t="s">
        <v>361</v>
      </c>
      <c r="G89" s="256">
        <v>27.2</v>
      </c>
      <c r="H89" s="129">
        <v>27.2</v>
      </c>
      <c r="I89" s="129">
        <v>28</v>
      </c>
      <c r="J89" s="221"/>
      <c r="K89" s="221"/>
    </row>
    <row r="90" spans="1:11" ht="25.5">
      <c r="A90" s="177" t="s">
        <v>61</v>
      </c>
      <c r="B90" s="172" t="s">
        <v>74</v>
      </c>
      <c r="C90" s="162" t="s">
        <v>45</v>
      </c>
      <c r="D90" s="162"/>
      <c r="E90" s="162"/>
      <c r="F90" s="188"/>
      <c r="G90" s="257">
        <f>G91+G100</f>
        <v>100</v>
      </c>
      <c r="H90" s="128">
        <f>H91+H100</f>
        <v>100</v>
      </c>
      <c r="I90" s="128">
        <f>I91+I100</f>
        <v>100</v>
      </c>
      <c r="J90" s="221"/>
      <c r="K90" s="221"/>
    </row>
    <row r="91" spans="1:11" ht="25.5">
      <c r="A91" s="184" t="s">
        <v>71</v>
      </c>
      <c r="B91" s="180" t="s">
        <v>74</v>
      </c>
      <c r="C91" s="175" t="s">
        <v>45</v>
      </c>
      <c r="D91" s="175" t="s">
        <v>18</v>
      </c>
      <c r="E91" s="175"/>
      <c r="F91" s="188"/>
      <c r="G91" s="256">
        <f>G92+G96</f>
        <v>50</v>
      </c>
      <c r="H91" s="129">
        <f>H92+H96</f>
        <v>50</v>
      </c>
      <c r="I91" s="129">
        <f>I92+I96</f>
        <v>50</v>
      </c>
      <c r="J91" s="221"/>
      <c r="K91" s="221"/>
    </row>
    <row r="92" spans="1:11" ht="25.5">
      <c r="A92" s="184" t="s">
        <v>72</v>
      </c>
      <c r="B92" s="180" t="s">
        <v>74</v>
      </c>
      <c r="C92" s="175" t="s">
        <v>45</v>
      </c>
      <c r="D92" s="175" t="s">
        <v>18</v>
      </c>
      <c r="E92" s="175" t="s">
        <v>262</v>
      </c>
      <c r="F92" s="188"/>
      <c r="G92" s="256">
        <f t="shared" ref="G92:I94" si="7">G93</f>
        <v>25</v>
      </c>
      <c r="H92" s="129">
        <f t="shared" si="7"/>
        <v>25</v>
      </c>
      <c r="I92" s="129">
        <f t="shared" si="7"/>
        <v>25</v>
      </c>
      <c r="J92" s="221"/>
      <c r="K92" s="221"/>
    </row>
    <row r="93" spans="1:11" ht="38.25">
      <c r="A93" s="184" t="s">
        <v>73</v>
      </c>
      <c r="B93" s="180" t="s">
        <v>74</v>
      </c>
      <c r="C93" s="175" t="s">
        <v>45</v>
      </c>
      <c r="D93" s="175" t="s">
        <v>18</v>
      </c>
      <c r="E93" s="175" t="s">
        <v>263</v>
      </c>
      <c r="F93" s="207"/>
      <c r="G93" s="256">
        <f t="shared" si="7"/>
        <v>25</v>
      </c>
      <c r="H93" s="129">
        <f t="shared" si="7"/>
        <v>25</v>
      </c>
      <c r="I93" s="129">
        <f t="shared" si="7"/>
        <v>25</v>
      </c>
      <c r="J93" s="221"/>
      <c r="K93" s="221"/>
    </row>
    <row r="94" spans="1:11" ht="25.5">
      <c r="A94" s="184" t="s">
        <v>152</v>
      </c>
      <c r="B94" s="180" t="s">
        <v>74</v>
      </c>
      <c r="C94" s="175" t="s">
        <v>45</v>
      </c>
      <c r="D94" s="175" t="s">
        <v>18</v>
      </c>
      <c r="E94" s="175" t="s">
        <v>263</v>
      </c>
      <c r="F94" s="207">
        <v>240</v>
      </c>
      <c r="G94" s="256">
        <f t="shared" si="7"/>
        <v>25</v>
      </c>
      <c r="H94" s="129">
        <f t="shared" si="7"/>
        <v>25</v>
      </c>
      <c r="I94" s="129">
        <f t="shared" si="7"/>
        <v>25</v>
      </c>
    </row>
    <row r="95" spans="1:11">
      <c r="A95" s="184" t="s">
        <v>359</v>
      </c>
      <c r="B95" s="180" t="s">
        <v>74</v>
      </c>
      <c r="C95" s="175" t="s">
        <v>45</v>
      </c>
      <c r="D95" s="175" t="s">
        <v>18</v>
      </c>
      <c r="E95" s="175" t="s">
        <v>263</v>
      </c>
      <c r="F95" s="207">
        <v>244</v>
      </c>
      <c r="G95" s="256">
        <v>25</v>
      </c>
      <c r="H95" s="129">
        <v>25</v>
      </c>
      <c r="I95" s="129">
        <v>25</v>
      </c>
      <c r="J95" s="221"/>
      <c r="K95" s="221"/>
    </row>
    <row r="96" spans="1:11" ht="12.75" customHeight="1">
      <c r="A96" s="184" t="s">
        <v>79</v>
      </c>
      <c r="B96" s="180" t="s">
        <v>74</v>
      </c>
      <c r="C96" s="175" t="s">
        <v>45</v>
      </c>
      <c r="D96" s="175" t="s">
        <v>18</v>
      </c>
      <c r="E96" s="175" t="s">
        <v>134</v>
      </c>
      <c r="F96" s="207"/>
      <c r="G96" s="256">
        <f t="shared" ref="G96:I98" si="8">G97</f>
        <v>25</v>
      </c>
      <c r="H96" s="129">
        <f t="shared" si="8"/>
        <v>25</v>
      </c>
      <c r="I96" s="129">
        <f t="shared" si="8"/>
        <v>25</v>
      </c>
      <c r="J96" s="221"/>
      <c r="K96" s="221"/>
    </row>
    <row r="97" spans="1:11" ht="12.75" customHeight="1">
      <c r="A97" s="184" t="s">
        <v>80</v>
      </c>
      <c r="B97" s="180" t="s">
        <v>74</v>
      </c>
      <c r="C97" s="175" t="s">
        <v>45</v>
      </c>
      <c r="D97" s="175" t="s">
        <v>18</v>
      </c>
      <c r="E97" s="175" t="s">
        <v>264</v>
      </c>
      <c r="F97" s="207"/>
      <c r="G97" s="256">
        <f t="shared" si="8"/>
        <v>25</v>
      </c>
      <c r="H97" s="129">
        <f t="shared" si="8"/>
        <v>25</v>
      </c>
      <c r="I97" s="129">
        <f t="shared" si="8"/>
        <v>25</v>
      </c>
      <c r="J97" s="221"/>
      <c r="K97" s="221"/>
    </row>
    <row r="98" spans="1:11" ht="25.5">
      <c r="A98" s="184" t="s">
        <v>152</v>
      </c>
      <c r="B98" s="180" t="s">
        <v>74</v>
      </c>
      <c r="C98" s="175" t="s">
        <v>45</v>
      </c>
      <c r="D98" s="175" t="s">
        <v>18</v>
      </c>
      <c r="E98" s="175" t="s">
        <v>264</v>
      </c>
      <c r="F98" s="207">
        <v>240</v>
      </c>
      <c r="G98" s="256">
        <f t="shared" si="8"/>
        <v>25</v>
      </c>
      <c r="H98" s="129">
        <f t="shared" si="8"/>
        <v>25</v>
      </c>
      <c r="I98" s="129">
        <f t="shared" si="8"/>
        <v>25</v>
      </c>
      <c r="J98" s="221"/>
      <c r="K98" s="221"/>
    </row>
    <row r="99" spans="1:11">
      <c r="A99" s="184" t="s">
        <v>359</v>
      </c>
      <c r="B99" s="180" t="s">
        <v>74</v>
      </c>
      <c r="C99" s="175" t="s">
        <v>45</v>
      </c>
      <c r="D99" s="175" t="s">
        <v>18</v>
      </c>
      <c r="E99" s="175" t="s">
        <v>264</v>
      </c>
      <c r="F99" s="207">
        <v>244</v>
      </c>
      <c r="G99" s="256">
        <v>25</v>
      </c>
      <c r="H99" s="129">
        <v>25</v>
      </c>
      <c r="I99" s="129">
        <v>25</v>
      </c>
      <c r="J99" s="221"/>
      <c r="K99" s="221"/>
    </row>
    <row r="100" spans="1:11">
      <c r="A100" s="177" t="s">
        <v>62</v>
      </c>
      <c r="B100" s="172" t="s">
        <v>74</v>
      </c>
      <c r="C100" s="162" t="s">
        <v>45</v>
      </c>
      <c r="D100" s="162" t="s">
        <v>54</v>
      </c>
      <c r="E100" s="162"/>
      <c r="F100" s="188" t="s">
        <v>109</v>
      </c>
      <c r="G100" s="257">
        <f xml:space="preserve"> G101</f>
        <v>50</v>
      </c>
      <c r="H100" s="128">
        <f xml:space="preserve"> H101</f>
        <v>50</v>
      </c>
      <c r="I100" s="128">
        <f xml:space="preserve"> I101</f>
        <v>50</v>
      </c>
      <c r="J100" s="221"/>
      <c r="K100" s="221"/>
    </row>
    <row r="101" spans="1:11" ht="25.5">
      <c r="A101" s="233" t="s">
        <v>164</v>
      </c>
      <c r="B101" s="186" t="s">
        <v>74</v>
      </c>
      <c r="C101" s="234" t="s">
        <v>45</v>
      </c>
      <c r="D101" s="234" t="s">
        <v>54</v>
      </c>
      <c r="E101" s="234" t="s">
        <v>265</v>
      </c>
      <c r="F101" s="235"/>
      <c r="G101" s="256">
        <f t="shared" ref="G101:I103" si="9">G102</f>
        <v>50</v>
      </c>
      <c r="H101" s="129">
        <f t="shared" si="9"/>
        <v>50</v>
      </c>
      <c r="I101" s="129">
        <f t="shared" si="9"/>
        <v>50</v>
      </c>
      <c r="J101" s="4"/>
      <c r="K101" s="4"/>
    </row>
    <row r="102" spans="1:11">
      <c r="A102" s="236" t="s">
        <v>165</v>
      </c>
      <c r="B102" s="186" t="s">
        <v>74</v>
      </c>
      <c r="C102" s="234" t="s">
        <v>45</v>
      </c>
      <c r="D102" s="234" t="s">
        <v>54</v>
      </c>
      <c r="E102" s="234" t="s">
        <v>266</v>
      </c>
      <c r="F102" s="235"/>
      <c r="G102" s="256">
        <f t="shared" si="9"/>
        <v>50</v>
      </c>
      <c r="H102" s="129">
        <f t="shared" si="9"/>
        <v>50</v>
      </c>
      <c r="I102" s="129">
        <f t="shared" si="9"/>
        <v>50</v>
      </c>
      <c r="J102" s="221"/>
      <c r="K102" s="221"/>
    </row>
    <row r="103" spans="1:11" ht="25.5">
      <c r="A103" s="184" t="s">
        <v>152</v>
      </c>
      <c r="B103" s="186" t="s">
        <v>74</v>
      </c>
      <c r="C103" s="234" t="s">
        <v>45</v>
      </c>
      <c r="D103" s="234" t="s">
        <v>54</v>
      </c>
      <c r="E103" s="234" t="s">
        <v>266</v>
      </c>
      <c r="F103" s="182" t="s">
        <v>185</v>
      </c>
      <c r="G103" s="256">
        <f t="shared" si="9"/>
        <v>50</v>
      </c>
      <c r="H103" s="129">
        <f t="shared" si="9"/>
        <v>50</v>
      </c>
      <c r="I103" s="129">
        <f t="shared" si="9"/>
        <v>50</v>
      </c>
      <c r="J103" s="221"/>
      <c r="K103" s="221"/>
    </row>
    <row r="104" spans="1:11" ht="15" customHeight="1">
      <c r="A104" s="184" t="s">
        <v>359</v>
      </c>
      <c r="B104" s="186" t="s">
        <v>74</v>
      </c>
      <c r="C104" s="234" t="s">
        <v>45</v>
      </c>
      <c r="D104" s="234" t="s">
        <v>54</v>
      </c>
      <c r="E104" s="234" t="s">
        <v>266</v>
      </c>
      <c r="F104" s="182" t="s">
        <v>186</v>
      </c>
      <c r="G104" s="256">
        <v>50</v>
      </c>
      <c r="H104" s="129">
        <v>50</v>
      </c>
      <c r="I104" s="129">
        <v>50</v>
      </c>
      <c r="J104" s="221"/>
      <c r="K104" s="221"/>
    </row>
    <row r="105" spans="1:11" ht="14.25" customHeight="1">
      <c r="A105" s="69" t="s">
        <v>48</v>
      </c>
      <c r="B105" s="172" t="s">
        <v>74</v>
      </c>
      <c r="C105" s="162" t="s">
        <v>13</v>
      </c>
      <c r="D105" s="162"/>
      <c r="E105" s="162"/>
      <c r="F105" s="179"/>
      <c r="G105" s="257">
        <f>G106+G120</f>
        <v>1841.8</v>
      </c>
      <c r="H105" s="128">
        <f>H106+H120</f>
        <v>921.8</v>
      </c>
      <c r="I105" s="128">
        <f>I106+I120</f>
        <v>921.8</v>
      </c>
      <c r="J105" s="221"/>
      <c r="K105" s="221"/>
    </row>
    <row r="106" spans="1:11" ht="14.25" customHeight="1">
      <c r="A106" s="64" t="s">
        <v>166</v>
      </c>
      <c r="B106" s="180" t="s">
        <v>74</v>
      </c>
      <c r="C106" s="175" t="s">
        <v>13</v>
      </c>
      <c r="D106" s="175" t="s">
        <v>18</v>
      </c>
      <c r="E106" s="175"/>
      <c r="F106" s="182"/>
      <c r="G106" s="256">
        <f>G108+G111+G114+G117</f>
        <v>1741.8</v>
      </c>
      <c r="H106" s="129">
        <f>H108+H111+H114+H117</f>
        <v>921.8</v>
      </c>
      <c r="I106" s="129">
        <f>I108+I111+I114+I117</f>
        <v>921.8</v>
      </c>
      <c r="J106" s="221"/>
      <c r="K106" s="221"/>
    </row>
    <row r="107" spans="1:11" ht="15.75" customHeight="1">
      <c r="A107" s="64" t="s">
        <v>167</v>
      </c>
      <c r="B107" s="180" t="s">
        <v>74</v>
      </c>
      <c r="C107" s="175" t="s">
        <v>13</v>
      </c>
      <c r="D107" s="175" t="s">
        <v>18</v>
      </c>
      <c r="E107" s="175" t="s">
        <v>267</v>
      </c>
      <c r="F107" s="182"/>
      <c r="G107" s="256">
        <f t="shared" ref="G107:I109" si="10">G108</f>
        <v>921.8</v>
      </c>
      <c r="H107" s="129">
        <f t="shared" si="10"/>
        <v>921.8</v>
      </c>
      <c r="I107" s="129">
        <f t="shared" si="10"/>
        <v>921.8</v>
      </c>
      <c r="J107" s="221"/>
      <c r="K107" s="221"/>
    </row>
    <row r="108" spans="1:11" ht="89.25">
      <c r="A108" s="64" t="s">
        <v>168</v>
      </c>
      <c r="B108" s="180" t="s">
        <v>74</v>
      </c>
      <c r="C108" s="175" t="s">
        <v>13</v>
      </c>
      <c r="D108" s="175" t="s">
        <v>18</v>
      </c>
      <c r="E108" s="175" t="s">
        <v>268</v>
      </c>
      <c r="F108" s="182"/>
      <c r="G108" s="256">
        <f t="shared" si="10"/>
        <v>921.8</v>
      </c>
      <c r="H108" s="129">
        <f t="shared" si="10"/>
        <v>921.8</v>
      </c>
      <c r="I108" s="129">
        <f t="shared" si="10"/>
        <v>921.8</v>
      </c>
      <c r="J108" s="221"/>
      <c r="K108" s="221"/>
    </row>
    <row r="109" spans="1:11" ht="26.25" customHeight="1">
      <c r="A109" s="184" t="s">
        <v>152</v>
      </c>
      <c r="B109" s="180" t="s">
        <v>74</v>
      </c>
      <c r="C109" s="175" t="s">
        <v>13</v>
      </c>
      <c r="D109" s="175" t="s">
        <v>18</v>
      </c>
      <c r="E109" s="175" t="s">
        <v>268</v>
      </c>
      <c r="F109" s="182" t="s">
        <v>185</v>
      </c>
      <c r="G109" s="256">
        <f t="shared" si="10"/>
        <v>921.8</v>
      </c>
      <c r="H109" s="129">
        <f t="shared" si="10"/>
        <v>921.8</v>
      </c>
      <c r="I109" s="129">
        <f t="shared" si="10"/>
        <v>921.8</v>
      </c>
      <c r="J109" s="221"/>
      <c r="K109" s="221"/>
    </row>
    <row r="110" spans="1:11" ht="25.5" customHeight="1">
      <c r="A110" s="184" t="s">
        <v>359</v>
      </c>
      <c r="B110" s="180" t="s">
        <v>74</v>
      </c>
      <c r="C110" s="175" t="s">
        <v>13</v>
      </c>
      <c r="D110" s="175" t="s">
        <v>18</v>
      </c>
      <c r="E110" s="175" t="s">
        <v>268</v>
      </c>
      <c r="F110" s="182" t="s">
        <v>186</v>
      </c>
      <c r="G110" s="256">
        <f>'[1]04 09'!I9</f>
        <v>921.8</v>
      </c>
      <c r="H110" s="129">
        <v>921.8</v>
      </c>
      <c r="I110" s="129">
        <v>921.8</v>
      </c>
      <c r="J110" s="221"/>
      <c r="K110" s="221"/>
    </row>
    <row r="111" spans="1:11" ht="12.75" customHeight="1">
      <c r="A111" s="64" t="s">
        <v>347</v>
      </c>
      <c r="B111" s="180" t="s">
        <v>74</v>
      </c>
      <c r="C111" s="175" t="s">
        <v>13</v>
      </c>
      <c r="D111" s="175" t="s">
        <v>18</v>
      </c>
      <c r="E111" s="175" t="s">
        <v>348</v>
      </c>
      <c r="F111" s="182"/>
      <c r="G111" s="256">
        <f t="shared" ref="G111:I112" si="11">G112</f>
        <v>820</v>
      </c>
      <c r="H111" s="129">
        <f t="shared" si="11"/>
        <v>0</v>
      </c>
      <c r="I111" s="129">
        <f t="shared" si="11"/>
        <v>0</v>
      </c>
      <c r="J111" s="4"/>
      <c r="K111" s="4"/>
    </row>
    <row r="112" spans="1:11" ht="25.5">
      <c r="A112" s="184" t="s">
        <v>152</v>
      </c>
      <c r="B112" s="180" t="s">
        <v>74</v>
      </c>
      <c r="C112" s="175" t="s">
        <v>13</v>
      </c>
      <c r="D112" s="175" t="s">
        <v>18</v>
      </c>
      <c r="E112" s="175" t="s">
        <v>348</v>
      </c>
      <c r="F112" s="182" t="s">
        <v>185</v>
      </c>
      <c r="G112" s="256">
        <f t="shared" si="11"/>
        <v>820</v>
      </c>
      <c r="H112" s="129">
        <f t="shared" si="11"/>
        <v>0</v>
      </c>
      <c r="I112" s="129">
        <f t="shared" si="11"/>
        <v>0</v>
      </c>
      <c r="J112" s="221"/>
      <c r="K112" s="221"/>
    </row>
    <row r="113" spans="1:11">
      <c r="A113" s="184" t="s">
        <v>359</v>
      </c>
      <c r="B113" s="180" t="s">
        <v>74</v>
      </c>
      <c r="C113" s="175" t="s">
        <v>13</v>
      </c>
      <c r="D113" s="175" t="s">
        <v>18</v>
      </c>
      <c r="E113" s="175" t="s">
        <v>348</v>
      </c>
      <c r="F113" s="182" t="s">
        <v>186</v>
      </c>
      <c r="G113" s="256">
        <v>820</v>
      </c>
      <c r="H113" s="129">
        <v>0</v>
      </c>
      <c r="I113" s="129">
        <v>0</v>
      </c>
      <c r="J113" s="221"/>
      <c r="K113" s="221"/>
    </row>
    <row r="114" spans="1:11" ht="12" customHeight="1">
      <c r="A114" s="64" t="s">
        <v>349</v>
      </c>
      <c r="B114" s="180" t="s">
        <v>74</v>
      </c>
      <c r="C114" s="175" t="s">
        <v>13</v>
      </c>
      <c r="D114" s="175" t="s">
        <v>18</v>
      </c>
      <c r="E114" s="175" t="s">
        <v>368</v>
      </c>
      <c r="F114" s="182"/>
      <c r="G114" s="256">
        <f t="shared" ref="G114:I115" si="12">G115</f>
        <v>0</v>
      </c>
      <c r="H114" s="129">
        <f t="shared" si="12"/>
        <v>0</v>
      </c>
      <c r="I114" s="129">
        <f t="shared" si="12"/>
        <v>0</v>
      </c>
      <c r="J114" s="221"/>
      <c r="K114" s="221"/>
    </row>
    <row r="115" spans="1:11" ht="12" customHeight="1">
      <c r="A115" s="184" t="s">
        <v>369</v>
      </c>
      <c r="B115" s="180" t="s">
        <v>74</v>
      </c>
      <c r="C115" s="175" t="s">
        <v>13</v>
      </c>
      <c r="D115" s="175" t="s">
        <v>18</v>
      </c>
      <c r="E115" s="175" t="s">
        <v>368</v>
      </c>
      <c r="F115" s="182" t="s">
        <v>370</v>
      </c>
      <c r="G115" s="256">
        <f t="shared" si="12"/>
        <v>0</v>
      </c>
      <c r="H115" s="129">
        <f t="shared" si="12"/>
        <v>0</v>
      </c>
      <c r="I115" s="129">
        <f t="shared" si="12"/>
        <v>0</v>
      </c>
      <c r="J115" s="221"/>
      <c r="K115" s="221"/>
    </row>
    <row r="116" spans="1:11" ht="24.75" customHeight="1">
      <c r="A116" s="184" t="s">
        <v>371</v>
      </c>
      <c r="B116" s="180" t="s">
        <v>74</v>
      </c>
      <c r="C116" s="175" t="s">
        <v>13</v>
      </c>
      <c r="D116" s="175" t="s">
        <v>18</v>
      </c>
      <c r="E116" s="175" t="s">
        <v>368</v>
      </c>
      <c r="F116" s="182" t="s">
        <v>372</v>
      </c>
      <c r="G116" s="256">
        <v>0</v>
      </c>
      <c r="H116" s="129">
        <v>0</v>
      </c>
      <c r="I116" s="129">
        <v>0</v>
      </c>
    </row>
    <row r="117" spans="1:11" ht="40.5" customHeight="1">
      <c r="A117" s="64" t="s">
        <v>349</v>
      </c>
      <c r="B117" s="180" t="s">
        <v>74</v>
      </c>
      <c r="C117" s="175" t="s">
        <v>13</v>
      </c>
      <c r="D117" s="175" t="s">
        <v>18</v>
      </c>
      <c r="E117" s="175" t="s">
        <v>368</v>
      </c>
      <c r="F117" s="182"/>
      <c r="G117" s="256">
        <f t="shared" ref="G117:I118" si="13">G118</f>
        <v>0</v>
      </c>
      <c r="H117" s="129">
        <f t="shared" si="13"/>
        <v>0</v>
      </c>
      <c r="I117" s="129">
        <f t="shared" si="13"/>
        <v>0</v>
      </c>
    </row>
    <row r="118" spans="1:11" ht="12" customHeight="1">
      <c r="A118" s="184" t="s">
        <v>86</v>
      </c>
      <c r="B118" s="180" t="s">
        <v>74</v>
      </c>
      <c r="C118" s="175" t="s">
        <v>13</v>
      </c>
      <c r="D118" s="175" t="s">
        <v>18</v>
      </c>
      <c r="E118" s="175" t="s">
        <v>368</v>
      </c>
      <c r="F118" s="182" t="s">
        <v>373</v>
      </c>
      <c r="G118" s="256">
        <f t="shared" si="13"/>
        <v>0</v>
      </c>
      <c r="H118" s="129">
        <f t="shared" si="13"/>
        <v>0</v>
      </c>
      <c r="I118" s="129">
        <f t="shared" si="13"/>
        <v>0</v>
      </c>
    </row>
    <row r="119" spans="1:11" ht="27.75" customHeight="1">
      <c r="A119" s="184" t="s">
        <v>374</v>
      </c>
      <c r="B119" s="180" t="s">
        <v>74</v>
      </c>
      <c r="C119" s="175" t="s">
        <v>13</v>
      </c>
      <c r="D119" s="175" t="s">
        <v>18</v>
      </c>
      <c r="E119" s="175" t="s">
        <v>368</v>
      </c>
      <c r="F119" s="182" t="s">
        <v>375</v>
      </c>
      <c r="G119" s="256">
        <v>0</v>
      </c>
      <c r="H119" s="129">
        <v>0</v>
      </c>
      <c r="I119" s="129">
        <v>0</v>
      </c>
    </row>
    <row r="120" spans="1:11">
      <c r="A120" s="57" t="s">
        <v>78</v>
      </c>
      <c r="B120" s="172" t="s">
        <v>74</v>
      </c>
      <c r="C120" s="162" t="s">
        <v>13</v>
      </c>
      <c r="D120" s="162" t="s">
        <v>60</v>
      </c>
      <c r="E120" s="162"/>
      <c r="F120" s="179"/>
      <c r="G120" s="257">
        <f>G121</f>
        <v>100</v>
      </c>
      <c r="H120" s="128">
        <f>H121</f>
        <v>0</v>
      </c>
      <c r="I120" s="128">
        <f>I121</f>
        <v>0</v>
      </c>
    </row>
    <row r="121" spans="1:11">
      <c r="A121" s="64" t="s">
        <v>78</v>
      </c>
      <c r="B121" s="180" t="s">
        <v>74</v>
      </c>
      <c r="C121" s="175" t="s">
        <v>13</v>
      </c>
      <c r="D121" s="175" t="s">
        <v>60</v>
      </c>
      <c r="E121" s="175" t="s">
        <v>324</v>
      </c>
      <c r="F121" s="182"/>
      <c r="G121" s="256">
        <f>G122+G125</f>
        <v>100</v>
      </c>
      <c r="H121" s="129">
        <f>H122+H125</f>
        <v>0</v>
      </c>
      <c r="I121" s="129">
        <f>I122+I125</f>
        <v>0</v>
      </c>
    </row>
    <row r="122" spans="1:11" ht="42" customHeight="1">
      <c r="A122" s="64" t="s">
        <v>169</v>
      </c>
      <c r="B122" s="180" t="s">
        <v>74</v>
      </c>
      <c r="C122" s="175" t="s">
        <v>13</v>
      </c>
      <c r="D122" s="175" t="s">
        <v>60</v>
      </c>
      <c r="E122" s="175" t="s">
        <v>320</v>
      </c>
      <c r="F122" s="182"/>
      <c r="G122" s="256">
        <f t="shared" ref="G122:I123" si="14">G123</f>
        <v>100</v>
      </c>
      <c r="H122" s="129">
        <f t="shared" si="14"/>
        <v>0</v>
      </c>
      <c r="I122" s="129">
        <f t="shared" si="14"/>
        <v>0</v>
      </c>
    </row>
    <row r="123" spans="1:11" ht="29.25" customHeight="1">
      <c r="A123" s="184" t="s">
        <v>152</v>
      </c>
      <c r="B123" s="180" t="s">
        <v>74</v>
      </c>
      <c r="C123" s="175" t="s">
        <v>13</v>
      </c>
      <c r="D123" s="175" t="s">
        <v>60</v>
      </c>
      <c r="E123" s="175" t="s">
        <v>320</v>
      </c>
      <c r="F123" s="182" t="s">
        <v>185</v>
      </c>
      <c r="G123" s="256">
        <f t="shared" si="14"/>
        <v>100</v>
      </c>
      <c r="H123" s="129">
        <f t="shared" si="14"/>
        <v>0</v>
      </c>
      <c r="I123" s="129">
        <f t="shared" si="14"/>
        <v>0</v>
      </c>
    </row>
    <row r="124" spans="1:11" ht="17.25" customHeight="1">
      <c r="A124" s="184" t="s">
        <v>359</v>
      </c>
      <c r="B124" s="180" t="s">
        <v>74</v>
      </c>
      <c r="C124" s="175" t="s">
        <v>13</v>
      </c>
      <c r="D124" s="175" t="s">
        <v>60</v>
      </c>
      <c r="E124" s="175" t="s">
        <v>320</v>
      </c>
      <c r="F124" s="182" t="s">
        <v>186</v>
      </c>
      <c r="G124" s="256">
        <v>100</v>
      </c>
      <c r="H124" s="129">
        <f>'[1]04 12'!J13</f>
        <v>0</v>
      </c>
      <c r="I124" s="129">
        <f>'[1]04 12'!K13</f>
        <v>0</v>
      </c>
    </row>
    <row r="125" spans="1:11" ht="17.25" hidden="1" customHeight="1">
      <c r="A125" s="184" t="s">
        <v>326</v>
      </c>
      <c r="B125" s="180" t="s">
        <v>74</v>
      </c>
      <c r="C125" s="175" t="s">
        <v>13</v>
      </c>
      <c r="D125" s="175" t="s">
        <v>60</v>
      </c>
      <c r="E125" s="175" t="s">
        <v>325</v>
      </c>
      <c r="F125" s="182"/>
      <c r="G125" s="225">
        <f t="shared" ref="G125:I126" si="15">G126</f>
        <v>0</v>
      </c>
      <c r="H125" s="129">
        <f t="shared" si="15"/>
        <v>0</v>
      </c>
      <c r="I125" s="129">
        <f t="shared" si="15"/>
        <v>0</v>
      </c>
    </row>
    <row r="126" spans="1:11" ht="17.25" hidden="1" customHeight="1">
      <c r="A126" s="184"/>
      <c r="B126" s="180" t="s">
        <v>74</v>
      </c>
      <c r="C126" s="175" t="s">
        <v>13</v>
      </c>
      <c r="D126" s="175" t="s">
        <v>60</v>
      </c>
      <c r="E126" s="175" t="s">
        <v>325</v>
      </c>
      <c r="F126" s="182" t="s">
        <v>319</v>
      </c>
      <c r="G126" s="225">
        <f t="shared" si="15"/>
        <v>0</v>
      </c>
      <c r="H126" s="129">
        <f t="shared" si="15"/>
        <v>0</v>
      </c>
      <c r="I126" s="129">
        <f t="shared" si="15"/>
        <v>0</v>
      </c>
    </row>
    <row r="127" spans="1:11" ht="17.25" hidden="1" customHeight="1">
      <c r="A127" s="184"/>
      <c r="B127" s="180" t="s">
        <v>74</v>
      </c>
      <c r="C127" s="175" t="s">
        <v>13</v>
      </c>
      <c r="D127" s="175" t="s">
        <v>60</v>
      </c>
      <c r="E127" s="175" t="s">
        <v>325</v>
      </c>
      <c r="F127" s="182" t="s">
        <v>321</v>
      </c>
      <c r="G127" s="225">
        <v>0</v>
      </c>
      <c r="H127" s="129">
        <v>0</v>
      </c>
      <c r="I127" s="129">
        <v>0</v>
      </c>
    </row>
    <row r="128" spans="1:11" ht="17.25" customHeight="1">
      <c r="A128" s="177" t="s">
        <v>14</v>
      </c>
      <c r="B128" s="172" t="s">
        <v>74</v>
      </c>
      <c r="C128" s="162" t="s">
        <v>15</v>
      </c>
      <c r="D128" s="189"/>
      <c r="E128" s="189"/>
      <c r="F128" s="190"/>
      <c r="G128" s="257">
        <f>G129+G135+G147</f>
        <v>7490</v>
      </c>
      <c r="H128" s="128">
        <f>H129+H135+H147</f>
        <v>2200</v>
      </c>
      <c r="I128" s="128">
        <f>I129+I135+I147</f>
        <v>2200</v>
      </c>
    </row>
    <row r="129" spans="1:11" ht="17.25" customHeight="1">
      <c r="A129" s="177" t="s">
        <v>40</v>
      </c>
      <c r="B129" s="172" t="s">
        <v>74</v>
      </c>
      <c r="C129" s="162" t="s">
        <v>15</v>
      </c>
      <c r="D129" s="162" t="s">
        <v>4</v>
      </c>
      <c r="E129" s="189"/>
      <c r="F129" s="190"/>
      <c r="G129" s="257">
        <f t="shared" ref="G129:I131" si="16">G130</f>
        <v>1150</v>
      </c>
      <c r="H129" s="128">
        <f t="shared" si="16"/>
        <v>800</v>
      </c>
      <c r="I129" s="128">
        <f t="shared" si="16"/>
        <v>800</v>
      </c>
    </row>
    <row r="130" spans="1:11" ht="17.25" customHeight="1">
      <c r="A130" s="184" t="s">
        <v>49</v>
      </c>
      <c r="B130" s="180" t="s">
        <v>74</v>
      </c>
      <c r="C130" s="175" t="s">
        <v>15</v>
      </c>
      <c r="D130" s="175" t="s">
        <v>4</v>
      </c>
      <c r="E130" s="8" t="s">
        <v>269</v>
      </c>
      <c r="F130" s="191"/>
      <c r="G130" s="256">
        <f t="shared" si="16"/>
        <v>1150</v>
      </c>
      <c r="H130" s="129">
        <f t="shared" si="16"/>
        <v>800</v>
      </c>
      <c r="I130" s="129">
        <f t="shared" si="16"/>
        <v>800</v>
      </c>
    </row>
    <row r="131" spans="1:11" ht="17.25" customHeight="1">
      <c r="A131" s="184" t="s">
        <v>170</v>
      </c>
      <c r="B131" s="180" t="s">
        <v>74</v>
      </c>
      <c r="C131" s="175" t="s">
        <v>15</v>
      </c>
      <c r="D131" s="175" t="s">
        <v>4</v>
      </c>
      <c r="E131" s="8" t="s">
        <v>270</v>
      </c>
      <c r="F131" s="192"/>
      <c r="G131" s="270">
        <f t="shared" si="16"/>
        <v>1150</v>
      </c>
      <c r="H131" s="130">
        <f t="shared" si="16"/>
        <v>800</v>
      </c>
      <c r="I131" s="130">
        <f t="shared" si="16"/>
        <v>800</v>
      </c>
    </row>
    <row r="132" spans="1:11" ht="12.75" customHeight="1">
      <c r="A132" s="64" t="s">
        <v>171</v>
      </c>
      <c r="B132" s="180" t="s">
        <v>74</v>
      </c>
      <c r="C132" s="175" t="s">
        <v>15</v>
      </c>
      <c r="D132" s="175" t="s">
        <v>4</v>
      </c>
      <c r="E132" s="8" t="s">
        <v>270</v>
      </c>
      <c r="F132" s="192"/>
      <c r="G132" s="270">
        <f>G133</f>
        <v>1150</v>
      </c>
      <c r="H132" s="130">
        <f>H133</f>
        <v>800</v>
      </c>
      <c r="I132" s="130">
        <f>I133</f>
        <v>800</v>
      </c>
    </row>
    <row r="133" spans="1:11" ht="25.5" customHeight="1">
      <c r="A133" s="184" t="s">
        <v>152</v>
      </c>
      <c r="B133" s="180" t="s">
        <v>74</v>
      </c>
      <c r="C133" s="175" t="s">
        <v>15</v>
      </c>
      <c r="D133" s="175" t="s">
        <v>4</v>
      </c>
      <c r="E133" s="8" t="s">
        <v>270</v>
      </c>
      <c r="F133" s="192">
        <v>240</v>
      </c>
      <c r="G133" s="270">
        <f>G134</f>
        <v>1150</v>
      </c>
      <c r="H133" s="130">
        <f>H134</f>
        <v>800</v>
      </c>
      <c r="I133" s="130">
        <f>I134</f>
        <v>800</v>
      </c>
    </row>
    <row r="134" spans="1:11" ht="14.25" customHeight="1">
      <c r="A134" s="184" t="s">
        <v>359</v>
      </c>
      <c r="B134" s="180" t="s">
        <v>74</v>
      </c>
      <c r="C134" s="175" t="s">
        <v>15</v>
      </c>
      <c r="D134" s="175" t="s">
        <v>4</v>
      </c>
      <c r="E134" s="8" t="s">
        <v>270</v>
      </c>
      <c r="F134" s="192">
        <v>244</v>
      </c>
      <c r="G134" s="270">
        <f>'[1]05 01'!I22</f>
        <v>1150</v>
      </c>
      <c r="H134" s="130">
        <f>'[1]05 01'!J22</f>
        <v>800</v>
      </c>
      <c r="I134" s="130">
        <f>'[1]05 01'!K22</f>
        <v>800</v>
      </c>
    </row>
    <row r="135" spans="1:11" ht="12.75" customHeight="1">
      <c r="A135" s="75" t="s">
        <v>41</v>
      </c>
      <c r="B135" s="172" t="s">
        <v>74</v>
      </c>
      <c r="C135" s="162" t="s">
        <v>15</v>
      </c>
      <c r="D135" s="162" t="s">
        <v>12</v>
      </c>
      <c r="E135" s="189"/>
      <c r="F135" s="190"/>
      <c r="G135" s="271">
        <f>G136+G144+G141</f>
        <v>3180</v>
      </c>
      <c r="H135" s="193">
        <f>H136+H144+H141</f>
        <v>800</v>
      </c>
      <c r="I135" s="193">
        <f>I136+I144+I141</f>
        <v>800</v>
      </c>
      <c r="J135" s="221"/>
      <c r="K135" s="221"/>
    </row>
    <row r="136" spans="1:11">
      <c r="A136" s="174" t="s">
        <v>70</v>
      </c>
      <c r="B136" s="180" t="s">
        <v>74</v>
      </c>
      <c r="C136" s="175" t="s">
        <v>15</v>
      </c>
      <c r="D136" s="175" t="s">
        <v>12</v>
      </c>
      <c r="E136" s="237" t="s">
        <v>271</v>
      </c>
      <c r="F136" s="191"/>
      <c r="G136" s="270">
        <f t="shared" ref="G136:I137" si="17">G137</f>
        <v>3180</v>
      </c>
      <c r="H136" s="130">
        <f t="shared" si="17"/>
        <v>800</v>
      </c>
      <c r="I136" s="130">
        <f t="shared" si="17"/>
        <v>800</v>
      </c>
      <c r="J136" s="221"/>
      <c r="K136" s="221"/>
    </row>
    <row r="137" spans="1:11" ht="38.25" customHeight="1">
      <c r="A137" s="174" t="s">
        <v>172</v>
      </c>
      <c r="B137" s="180" t="s">
        <v>74</v>
      </c>
      <c r="C137" s="175" t="s">
        <v>15</v>
      </c>
      <c r="D137" s="175" t="s">
        <v>12</v>
      </c>
      <c r="E137" s="8" t="s">
        <v>272</v>
      </c>
      <c r="F137" s="191"/>
      <c r="G137" s="270">
        <f t="shared" si="17"/>
        <v>3180</v>
      </c>
      <c r="H137" s="130">
        <f t="shared" si="17"/>
        <v>800</v>
      </c>
      <c r="I137" s="130">
        <f t="shared" si="17"/>
        <v>800</v>
      </c>
      <c r="J137" s="221"/>
      <c r="K137" s="221"/>
    </row>
    <row r="138" spans="1:11" ht="25.5">
      <c r="A138" s="64" t="s">
        <v>152</v>
      </c>
      <c r="B138" s="180" t="s">
        <v>74</v>
      </c>
      <c r="C138" s="175" t="s">
        <v>15</v>
      </c>
      <c r="D138" s="175" t="s">
        <v>12</v>
      </c>
      <c r="E138" s="8" t="s">
        <v>272</v>
      </c>
      <c r="F138" s="182" t="s">
        <v>185</v>
      </c>
      <c r="G138" s="256">
        <f>G139+G140</f>
        <v>3180</v>
      </c>
      <c r="H138" s="129">
        <f>H139+H140</f>
        <v>800</v>
      </c>
      <c r="I138" s="129">
        <f>I139+I140</f>
        <v>800</v>
      </c>
    </row>
    <row r="139" spans="1:11" ht="14.25" customHeight="1">
      <c r="A139" s="174" t="s">
        <v>399</v>
      </c>
      <c r="B139" s="180" t="s">
        <v>74</v>
      </c>
      <c r="C139" s="175" t="s">
        <v>15</v>
      </c>
      <c r="D139" s="175" t="s">
        <v>12</v>
      </c>
      <c r="E139" s="8" t="s">
        <v>272</v>
      </c>
      <c r="F139" s="182" t="s">
        <v>186</v>
      </c>
      <c r="G139" s="256">
        <v>2280</v>
      </c>
      <c r="H139" s="129">
        <v>0</v>
      </c>
      <c r="I139" s="129">
        <v>0</v>
      </c>
      <c r="J139" s="221"/>
      <c r="K139" s="221"/>
    </row>
    <row r="140" spans="1:11">
      <c r="A140" s="174" t="s">
        <v>360</v>
      </c>
      <c r="B140" s="180" t="s">
        <v>74</v>
      </c>
      <c r="C140" s="175" t="s">
        <v>15</v>
      </c>
      <c r="D140" s="175" t="s">
        <v>12</v>
      </c>
      <c r="E140" s="8" t="s">
        <v>272</v>
      </c>
      <c r="F140" s="182" t="s">
        <v>361</v>
      </c>
      <c r="G140" s="255">
        <v>900</v>
      </c>
      <c r="H140" s="127">
        <v>800</v>
      </c>
      <c r="I140" s="127">
        <v>800</v>
      </c>
      <c r="J140" s="221"/>
      <c r="K140" s="221"/>
    </row>
    <row r="141" spans="1:11" ht="13.5" hidden="1" customHeight="1">
      <c r="A141" s="174" t="s">
        <v>376</v>
      </c>
      <c r="B141" s="180" t="s">
        <v>74</v>
      </c>
      <c r="C141" s="175" t="s">
        <v>15</v>
      </c>
      <c r="D141" s="175" t="s">
        <v>12</v>
      </c>
      <c r="E141" s="8" t="s">
        <v>377</v>
      </c>
      <c r="F141" s="182"/>
      <c r="G141" s="256">
        <f t="shared" ref="G141:I142" si="18">G142</f>
        <v>0</v>
      </c>
      <c r="H141" s="129">
        <f t="shared" si="18"/>
        <v>0</v>
      </c>
      <c r="I141" s="129">
        <f t="shared" si="18"/>
        <v>0</v>
      </c>
    </row>
    <row r="142" spans="1:11" ht="25.5" hidden="1" customHeight="1">
      <c r="A142" s="184" t="s">
        <v>152</v>
      </c>
      <c r="B142" s="180" t="s">
        <v>74</v>
      </c>
      <c r="C142" s="175" t="s">
        <v>15</v>
      </c>
      <c r="D142" s="175" t="s">
        <v>12</v>
      </c>
      <c r="E142" s="8" t="s">
        <v>377</v>
      </c>
      <c r="F142" s="182" t="s">
        <v>185</v>
      </c>
      <c r="G142" s="272">
        <f t="shared" si="18"/>
        <v>0</v>
      </c>
      <c r="H142" s="238">
        <f t="shared" si="18"/>
        <v>0</v>
      </c>
      <c r="I142" s="238">
        <f t="shared" si="18"/>
        <v>0</v>
      </c>
    </row>
    <row r="143" spans="1:11" ht="25.5" hidden="1" customHeight="1">
      <c r="A143" s="184" t="s">
        <v>153</v>
      </c>
      <c r="B143" s="180" t="s">
        <v>74</v>
      </c>
      <c r="C143" s="175" t="s">
        <v>15</v>
      </c>
      <c r="D143" s="175" t="s">
        <v>12</v>
      </c>
      <c r="E143" s="8" t="s">
        <v>377</v>
      </c>
      <c r="F143" s="182" t="s">
        <v>186</v>
      </c>
      <c r="G143" s="256">
        <v>0</v>
      </c>
      <c r="H143" s="129">
        <v>0</v>
      </c>
      <c r="I143" s="129">
        <v>0</v>
      </c>
    </row>
    <row r="144" spans="1:11" ht="25.5" hidden="1" customHeight="1">
      <c r="A144" s="174" t="s">
        <v>378</v>
      </c>
      <c r="B144" s="180" t="s">
        <v>74</v>
      </c>
      <c r="C144" s="175" t="s">
        <v>15</v>
      </c>
      <c r="D144" s="175" t="s">
        <v>12</v>
      </c>
      <c r="E144" s="8" t="s">
        <v>377</v>
      </c>
      <c r="F144" s="182"/>
      <c r="G144" s="272">
        <f t="shared" ref="G144:I145" si="19">G145</f>
        <v>0</v>
      </c>
      <c r="H144" s="238">
        <f t="shared" si="19"/>
        <v>0</v>
      </c>
      <c r="I144" s="238">
        <f t="shared" si="19"/>
        <v>0</v>
      </c>
    </row>
    <row r="145" spans="1:9" ht="14.25" hidden="1" customHeight="1">
      <c r="A145" s="184" t="s">
        <v>379</v>
      </c>
      <c r="B145" s="180" t="s">
        <v>74</v>
      </c>
      <c r="C145" s="175" t="s">
        <v>15</v>
      </c>
      <c r="D145" s="175" t="s">
        <v>12</v>
      </c>
      <c r="E145" s="8" t="s">
        <v>377</v>
      </c>
      <c r="F145" s="182" t="s">
        <v>380</v>
      </c>
      <c r="G145" s="256">
        <f t="shared" si="19"/>
        <v>0</v>
      </c>
      <c r="H145" s="129">
        <f t="shared" si="19"/>
        <v>0</v>
      </c>
      <c r="I145" s="129">
        <f t="shared" si="19"/>
        <v>0</v>
      </c>
    </row>
    <row r="146" spans="1:9" ht="18" hidden="1" customHeight="1">
      <c r="A146" s="184" t="s">
        <v>113</v>
      </c>
      <c r="B146" s="180" t="s">
        <v>74</v>
      </c>
      <c r="C146" s="175" t="s">
        <v>15</v>
      </c>
      <c r="D146" s="175" t="s">
        <v>12</v>
      </c>
      <c r="E146" s="8" t="s">
        <v>377</v>
      </c>
      <c r="F146" s="182" t="s">
        <v>318</v>
      </c>
      <c r="G146" s="272">
        <v>0</v>
      </c>
      <c r="H146" s="238">
        <v>0</v>
      </c>
      <c r="I146" s="238">
        <v>0</v>
      </c>
    </row>
    <row r="147" spans="1:9" ht="12.75" customHeight="1">
      <c r="A147" s="75" t="s">
        <v>44</v>
      </c>
      <c r="B147" s="172" t="s">
        <v>74</v>
      </c>
      <c r="C147" s="162" t="s">
        <v>15</v>
      </c>
      <c r="D147" s="162" t="s">
        <v>45</v>
      </c>
      <c r="E147" s="189"/>
      <c r="F147" s="190"/>
      <c r="G147" s="271">
        <f>G148</f>
        <v>3160</v>
      </c>
      <c r="H147" s="193">
        <f>H148</f>
        <v>600</v>
      </c>
      <c r="I147" s="193">
        <f>I148</f>
        <v>600</v>
      </c>
    </row>
    <row r="148" spans="1:9" ht="13.5" customHeight="1">
      <c r="A148" s="174" t="s">
        <v>44</v>
      </c>
      <c r="B148" s="180" t="s">
        <v>74</v>
      </c>
      <c r="C148" s="175" t="s">
        <v>15</v>
      </c>
      <c r="D148" s="175" t="s">
        <v>45</v>
      </c>
      <c r="E148" s="8" t="s">
        <v>273</v>
      </c>
      <c r="F148" s="191"/>
      <c r="G148" s="270">
        <f>G149+G156+G159+G162+G168+G165</f>
        <v>3160</v>
      </c>
      <c r="H148" s="130">
        <f>H149+H156+H159+H162</f>
        <v>600</v>
      </c>
      <c r="I148" s="130">
        <f>I149+I156+I159+I162</f>
        <v>600</v>
      </c>
    </row>
    <row r="149" spans="1:9" ht="13.5" customHeight="1">
      <c r="A149" s="174" t="s">
        <v>37</v>
      </c>
      <c r="B149" s="180" t="s">
        <v>74</v>
      </c>
      <c r="C149" s="175" t="s">
        <v>15</v>
      </c>
      <c r="D149" s="175" t="s">
        <v>45</v>
      </c>
      <c r="E149" s="8" t="s">
        <v>274</v>
      </c>
      <c r="F149" s="191"/>
      <c r="G149" s="256">
        <f>G150</f>
        <v>800</v>
      </c>
      <c r="H149" s="129">
        <f>H150</f>
        <v>0</v>
      </c>
      <c r="I149" s="129">
        <f>I150</f>
        <v>0</v>
      </c>
    </row>
    <row r="150" spans="1:9" ht="12.75" customHeight="1">
      <c r="A150" s="184" t="s">
        <v>152</v>
      </c>
      <c r="B150" s="180" t="s">
        <v>74</v>
      </c>
      <c r="C150" s="175" t="s">
        <v>15</v>
      </c>
      <c r="D150" s="175" t="s">
        <v>45</v>
      </c>
      <c r="E150" s="8" t="s">
        <v>274</v>
      </c>
      <c r="F150" s="182" t="s">
        <v>185</v>
      </c>
      <c r="G150" s="256">
        <f>G151+G152</f>
        <v>800</v>
      </c>
      <c r="H150" s="129">
        <f t="shared" ref="H150:I150" si="20">H151</f>
        <v>0</v>
      </c>
      <c r="I150" s="129">
        <f t="shared" si="20"/>
        <v>0</v>
      </c>
    </row>
    <row r="151" spans="1:9" ht="16.5" customHeight="1">
      <c r="A151" s="184" t="s">
        <v>399</v>
      </c>
      <c r="B151" s="180" t="s">
        <v>74</v>
      </c>
      <c r="C151" s="175" t="s">
        <v>15</v>
      </c>
      <c r="D151" s="175" t="s">
        <v>45</v>
      </c>
      <c r="E151" s="8" t="s">
        <v>274</v>
      </c>
      <c r="F151" s="182" t="s">
        <v>186</v>
      </c>
      <c r="G151" s="255">
        <f>'[1]05 03 осв'!I11</f>
        <v>100</v>
      </c>
      <c r="H151" s="127">
        <v>0</v>
      </c>
      <c r="I151" s="127">
        <v>0</v>
      </c>
    </row>
    <row r="152" spans="1:9" ht="12.75" customHeight="1">
      <c r="A152" s="184" t="s">
        <v>360</v>
      </c>
      <c r="B152" s="180" t="s">
        <v>74</v>
      </c>
      <c r="C152" s="175" t="s">
        <v>15</v>
      </c>
      <c r="D152" s="175" t="s">
        <v>45</v>
      </c>
      <c r="E152" s="8" t="s">
        <v>274</v>
      </c>
      <c r="F152" s="182" t="s">
        <v>361</v>
      </c>
      <c r="G152" s="255">
        <f>'[1]05 03 осв'!I10</f>
        <v>700</v>
      </c>
      <c r="H152" s="127">
        <v>700</v>
      </c>
      <c r="I152" s="127">
        <v>700</v>
      </c>
    </row>
    <row r="153" spans="1:9" ht="12.75" hidden="1" customHeight="1">
      <c r="A153" s="64" t="s">
        <v>173</v>
      </c>
      <c r="B153" s="180" t="s">
        <v>74</v>
      </c>
      <c r="C153" s="175" t="s">
        <v>15</v>
      </c>
      <c r="D153" s="175" t="s">
        <v>45</v>
      </c>
      <c r="E153" s="8" t="s">
        <v>275</v>
      </c>
      <c r="F153" s="182"/>
      <c r="G153" s="255">
        <f t="shared" ref="G153:I154" si="21">G154</f>
        <v>0</v>
      </c>
      <c r="H153" s="127">
        <f t="shared" si="21"/>
        <v>0</v>
      </c>
      <c r="I153" s="127">
        <f t="shared" si="21"/>
        <v>0</v>
      </c>
    </row>
    <row r="154" spans="1:9" ht="27.75" hidden="1" customHeight="1">
      <c r="A154" s="174" t="s">
        <v>152</v>
      </c>
      <c r="B154" s="180" t="s">
        <v>74</v>
      </c>
      <c r="C154" s="175" t="s">
        <v>15</v>
      </c>
      <c r="D154" s="175" t="s">
        <v>45</v>
      </c>
      <c r="E154" s="8" t="s">
        <v>275</v>
      </c>
      <c r="F154" s="182" t="s">
        <v>185</v>
      </c>
      <c r="G154" s="255">
        <f t="shared" si="21"/>
        <v>0</v>
      </c>
      <c r="H154" s="127">
        <f t="shared" si="21"/>
        <v>0</v>
      </c>
      <c r="I154" s="127">
        <f t="shared" si="21"/>
        <v>0</v>
      </c>
    </row>
    <row r="155" spans="1:9" hidden="1">
      <c r="A155" s="64" t="s">
        <v>359</v>
      </c>
      <c r="B155" s="180" t="s">
        <v>74</v>
      </c>
      <c r="C155" s="175" t="s">
        <v>15</v>
      </c>
      <c r="D155" s="175" t="s">
        <v>45</v>
      </c>
      <c r="E155" s="8" t="s">
        <v>275</v>
      </c>
      <c r="F155" s="182" t="s">
        <v>186</v>
      </c>
      <c r="G155" s="255">
        <v>0</v>
      </c>
      <c r="H155" s="127">
        <v>0</v>
      </c>
      <c r="I155" s="127">
        <v>0</v>
      </c>
    </row>
    <row r="156" spans="1:9" ht="16.5" customHeight="1">
      <c r="A156" s="64" t="s">
        <v>1</v>
      </c>
      <c r="B156" s="180" t="s">
        <v>74</v>
      </c>
      <c r="C156" s="175" t="s">
        <v>15</v>
      </c>
      <c r="D156" s="175" t="s">
        <v>45</v>
      </c>
      <c r="E156" s="8" t="s">
        <v>276</v>
      </c>
      <c r="F156" s="182"/>
      <c r="G156" s="255">
        <f t="shared" ref="G156:I157" si="22">G157</f>
        <v>2360</v>
      </c>
      <c r="H156" s="127">
        <f t="shared" si="22"/>
        <v>600</v>
      </c>
      <c r="I156" s="127">
        <f t="shared" si="22"/>
        <v>600</v>
      </c>
    </row>
    <row r="157" spans="1:9" ht="27" customHeight="1">
      <c r="A157" s="184" t="s">
        <v>152</v>
      </c>
      <c r="B157" s="180" t="s">
        <v>74</v>
      </c>
      <c r="C157" s="175" t="s">
        <v>15</v>
      </c>
      <c r="D157" s="180" t="s">
        <v>45</v>
      </c>
      <c r="E157" s="8" t="s">
        <v>276</v>
      </c>
      <c r="F157" s="194">
        <v>240</v>
      </c>
      <c r="G157" s="255">
        <f t="shared" si="22"/>
        <v>2360</v>
      </c>
      <c r="H157" s="127">
        <f t="shared" si="22"/>
        <v>600</v>
      </c>
      <c r="I157" s="127">
        <f t="shared" si="22"/>
        <v>600</v>
      </c>
    </row>
    <row r="158" spans="1:9" ht="14.25" customHeight="1">
      <c r="A158" s="184" t="s">
        <v>359</v>
      </c>
      <c r="B158" s="180" t="s">
        <v>74</v>
      </c>
      <c r="C158" s="175" t="s">
        <v>15</v>
      </c>
      <c r="D158" s="180" t="s">
        <v>45</v>
      </c>
      <c r="E158" s="8" t="s">
        <v>276</v>
      </c>
      <c r="F158" s="194">
        <v>244</v>
      </c>
      <c r="G158" s="255">
        <f>'[1]05 03 общ'!I25</f>
        <v>2360</v>
      </c>
      <c r="H158" s="127">
        <f>'[1]05 03 общ'!J25</f>
        <v>600</v>
      </c>
      <c r="I158" s="127">
        <f>'[1]05 03 общ'!K25</f>
        <v>600</v>
      </c>
    </row>
    <row r="159" spans="1:9" ht="12.75" hidden="1" customHeight="1">
      <c r="A159" s="239" t="s">
        <v>381</v>
      </c>
      <c r="B159" s="240" t="s">
        <v>74</v>
      </c>
      <c r="C159" s="241" t="s">
        <v>15</v>
      </c>
      <c r="D159" s="240" t="s">
        <v>45</v>
      </c>
      <c r="E159" s="242" t="s">
        <v>382</v>
      </c>
      <c r="F159" s="243"/>
      <c r="G159" s="273">
        <f t="shared" ref="G159:I160" si="23">G160</f>
        <v>0</v>
      </c>
      <c r="H159" s="244">
        <f t="shared" si="23"/>
        <v>0</v>
      </c>
      <c r="I159" s="244">
        <f t="shared" si="23"/>
        <v>0</v>
      </c>
    </row>
    <row r="160" spans="1:9" ht="12.75" hidden="1" customHeight="1">
      <c r="A160" s="184" t="s">
        <v>152</v>
      </c>
      <c r="B160" s="180" t="s">
        <v>74</v>
      </c>
      <c r="C160" s="175" t="s">
        <v>15</v>
      </c>
      <c r="D160" s="180" t="s">
        <v>45</v>
      </c>
      <c r="E160" s="8" t="s">
        <v>382</v>
      </c>
      <c r="F160" s="194">
        <v>240</v>
      </c>
      <c r="G160" s="274">
        <f t="shared" si="23"/>
        <v>0</v>
      </c>
      <c r="H160" s="245">
        <f t="shared" si="23"/>
        <v>0</v>
      </c>
      <c r="I160" s="245">
        <f t="shared" si="23"/>
        <v>0</v>
      </c>
    </row>
    <row r="161" spans="1:11" ht="12.75" hidden="1" customHeight="1">
      <c r="A161" s="184" t="s">
        <v>153</v>
      </c>
      <c r="B161" s="180" t="s">
        <v>74</v>
      </c>
      <c r="C161" s="175" t="s">
        <v>15</v>
      </c>
      <c r="D161" s="180" t="s">
        <v>45</v>
      </c>
      <c r="E161" s="8" t="s">
        <v>382</v>
      </c>
      <c r="F161" s="194">
        <v>244</v>
      </c>
      <c r="G161" s="274">
        <v>0</v>
      </c>
      <c r="H161" s="245">
        <v>0</v>
      </c>
      <c r="I161" s="245">
        <v>0</v>
      </c>
    </row>
    <row r="162" spans="1:11" ht="24" hidden="1" customHeight="1">
      <c r="A162" s="239" t="s">
        <v>383</v>
      </c>
      <c r="B162" s="240" t="s">
        <v>74</v>
      </c>
      <c r="C162" s="241" t="s">
        <v>15</v>
      </c>
      <c r="D162" s="240" t="s">
        <v>45</v>
      </c>
      <c r="E162" s="242" t="s">
        <v>384</v>
      </c>
      <c r="F162" s="243"/>
      <c r="G162" s="275">
        <f>G163</f>
        <v>0</v>
      </c>
      <c r="H162" s="246">
        <f t="shared" ref="G162:I163" si="24">H163</f>
        <v>0</v>
      </c>
      <c r="I162" s="246">
        <f t="shared" si="24"/>
        <v>0</v>
      </c>
    </row>
    <row r="163" spans="1:11" hidden="1">
      <c r="A163" s="184" t="s">
        <v>379</v>
      </c>
      <c r="B163" s="180" t="s">
        <v>74</v>
      </c>
      <c r="C163" s="175" t="s">
        <v>15</v>
      </c>
      <c r="D163" s="180" t="s">
        <v>45</v>
      </c>
      <c r="E163" s="8" t="s">
        <v>384</v>
      </c>
      <c r="F163" s="194">
        <v>500</v>
      </c>
      <c r="G163" s="274">
        <f t="shared" si="24"/>
        <v>0</v>
      </c>
      <c r="H163" s="245">
        <f t="shared" si="24"/>
        <v>0</v>
      </c>
      <c r="I163" s="245">
        <f t="shared" si="24"/>
        <v>0</v>
      </c>
    </row>
    <row r="164" spans="1:11" hidden="1">
      <c r="A164" s="184" t="s">
        <v>113</v>
      </c>
      <c r="B164" s="180" t="s">
        <v>74</v>
      </c>
      <c r="C164" s="175" t="s">
        <v>15</v>
      </c>
      <c r="D164" s="180" t="s">
        <v>45</v>
      </c>
      <c r="E164" s="8" t="s">
        <v>384</v>
      </c>
      <c r="F164" s="194">
        <v>540</v>
      </c>
      <c r="G164" s="274">
        <v>0</v>
      </c>
      <c r="H164" s="245">
        <v>0</v>
      </c>
      <c r="I164" s="245">
        <v>0</v>
      </c>
    </row>
    <row r="165" spans="1:11" ht="27" hidden="1">
      <c r="A165" s="239" t="s">
        <v>385</v>
      </c>
      <c r="B165" s="240" t="s">
        <v>74</v>
      </c>
      <c r="C165" s="241" t="s">
        <v>15</v>
      </c>
      <c r="D165" s="240" t="s">
        <v>45</v>
      </c>
      <c r="E165" s="242" t="s">
        <v>386</v>
      </c>
      <c r="F165" s="243"/>
      <c r="G165" s="273">
        <f t="shared" ref="G165:I166" si="25">G166</f>
        <v>0</v>
      </c>
      <c r="H165" s="244">
        <f t="shared" si="25"/>
        <v>0</v>
      </c>
      <c r="I165" s="244">
        <f t="shared" si="25"/>
        <v>0</v>
      </c>
    </row>
    <row r="166" spans="1:11" ht="25.5" hidden="1">
      <c r="A166" s="184" t="s">
        <v>152</v>
      </c>
      <c r="B166" s="180" t="s">
        <v>74</v>
      </c>
      <c r="C166" s="175" t="s">
        <v>15</v>
      </c>
      <c r="D166" s="180" t="s">
        <v>45</v>
      </c>
      <c r="E166" s="8" t="s">
        <v>386</v>
      </c>
      <c r="F166" s="194">
        <v>240</v>
      </c>
      <c r="G166" s="274">
        <f t="shared" si="25"/>
        <v>0</v>
      </c>
      <c r="H166" s="245">
        <f t="shared" si="25"/>
        <v>0</v>
      </c>
      <c r="I166" s="245">
        <f t="shared" si="25"/>
        <v>0</v>
      </c>
    </row>
    <row r="167" spans="1:11" ht="25.5" hidden="1">
      <c r="A167" s="184" t="s">
        <v>153</v>
      </c>
      <c r="B167" s="180" t="s">
        <v>74</v>
      </c>
      <c r="C167" s="175" t="s">
        <v>15</v>
      </c>
      <c r="D167" s="180" t="s">
        <v>45</v>
      </c>
      <c r="E167" s="8" t="s">
        <v>386</v>
      </c>
      <c r="F167" s="194">
        <v>244</v>
      </c>
      <c r="G167" s="274">
        <v>0</v>
      </c>
      <c r="H167" s="245">
        <v>0</v>
      </c>
      <c r="I167" s="245">
        <v>0</v>
      </c>
    </row>
    <row r="168" spans="1:11" ht="27" hidden="1">
      <c r="A168" s="239" t="s">
        <v>387</v>
      </c>
      <c r="B168" s="240" t="s">
        <v>74</v>
      </c>
      <c r="C168" s="241" t="s">
        <v>15</v>
      </c>
      <c r="D168" s="240" t="s">
        <v>45</v>
      </c>
      <c r="E168" s="242" t="s">
        <v>388</v>
      </c>
      <c r="F168" s="243"/>
      <c r="G168" s="275">
        <f>G169</f>
        <v>0</v>
      </c>
      <c r="H168" s="246">
        <f>H169</f>
        <v>0</v>
      </c>
      <c r="I168" s="246">
        <f>I169</f>
        <v>0</v>
      </c>
      <c r="J168" s="221"/>
      <c r="K168" s="221"/>
    </row>
    <row r="169" spans="1:11" ht="12" hidden="1" customHeight="1">
      <c r="A169" s="64" t="s">
        <v>148</v>
      </c>
      <c r="B169" s="180" t="s">
        <v>74</v>
      </c>
      <c r="C169" s="175" t="s">
        <v>15</v>
      </c>
      <c r="D169" s="180" t="s">
        <v>45</v>
      </c>
      <c r="E169" s="8" t="s">
        <v>388</v>
      </c>
      <c r="F169" s="194">
        <v>120</v>
      </c>
      <c r="G169" s="274">
        <f>G170+G171</f>
        <v>0</v>
      </c>
      <c r="H169" s="245">
        <f>H170+H171</f>
        <v>0</v>
      </c>
      <c r="I169" s="245">
        <f>I170+I171</f>
        <v>0</v>
      </c>
      <c r="J169" s="221"/>
      <c r="K169" s="221"/>
    </row>
    <row r="170" spans="1:11" ht="15.75" hidden="1" customHeight="1">
      <c r="A170" s="64" t="s">
        <v>239</v>
      </c>
      <c r="B170" s="180" t="s">
        <v>74</v>
      </c>
      <c r="C170" s="175" t="s">
        <v>15</v>
      </c>
      <c r="D170" s="180" t="s">
        <v>45</v>
      </c>
      <c r="E170" s="8" t="s">
        <v>388</v>
      </c>
      <c r="F170" s="194">
        <v>121</v>
      </c>
      <c r="G170" s="274">
        <v>0</v>
      </c>
      <c r="H170" s="245">
        <v>0</v>
      </c>
      <c r="I170" s="245">
        <v>0</v>
      </c>
      <c r="J170" s="221"/>
      <c r="K170" s="221"/>
    </row>
    <row r="171" spans="1:11" ht="38.25" hidden="1">
      <c r="A171" s="66" t="s">
        <v>234</v>
      </c>
      <c r="B171" s="180" t="s">
        <v>74</v>
      </c>
      <c r="C171" s="175" t="s">
        <v>15</v>
      </c>
      <c r="D171" s="180" t="s">
        <v>45</v>
      </c>
      <c r="E171" s="8" t="s">
        <v>388</v>
      </c>
      <c r="F171" s="194">
        <v>129</v>
      </c>
      <c r="G171" s="274">
        <v>0</v>
      </c>
      <c r="H171" s="245">
        <v>0</v>
      </c>
      <c r="I171" s="245">
        <v>0</v>
      </c>
      <c r="J171" s="221"/>
      <c r="K171" s="221"/>
    </row>
    <row r="172" spans="1:11">
      <c r="A172" s="75" t="s">
        <v>110</v>
      </c>
      <c r="B172" s="172" t="s">
        <v>74</v>
      </c>
      <c r="C172" s="162" t="s">
        <v>17</v>
      </c>
      <c r="D172" s="172"/>
      <c r="E172" s="60"/>
      <c r="F172" s="59"/>
      <c r="G172" s="254">
        <f>SUM(G173)</f>
        <v>10732.4792437</v>
      </c>
      <c r="H172" s="126">
        <f>SUM(H173)</f>
        <v>10139.026070899999</v>
      </c>
      <c r="I172" s="126">
        <f>SUM(I173)</f>
        <v>10139.026070899999</v>
      </c>
      <c r="J172" s="221"/>
      <c r="K172" s="221"/>
    </row>
    <row r="173" spans="1:11" ht="14.25" customHeight="1">
      <c r="A173" s="196" t="s">
        <v>6</v>
      </c>
      <c r="B173" s="172" t="s">
        <v>74</v>
      </c>
      <c r="C173" s="162" t="s">
        <v>17</v>
      </c>
      <c r="D173" s="162" t="s">
        <v>4</v>
      </c>
      <c r="E173" s="189"/>
      <c r="F173" s="189"/>
      <c r="G173" s="257">
        <f>G174+G186+G197+G200+G203</f>
        <v>10732.4792437</v>
      </c>
      <c r="H173" s="128">
        <f>H174+H186+H197+H200+H203</f>
        <v>10139.026070899999</v>
      </c>
      <c r="I173" s="128">
        <f>I174+I186+I197+I200+I203</f>
        <v>10139.026070899999</v>
      </c>
      <c r="J173" s="221"/>
      <c r="K173" s="221"/>
    </row>
    <row r="174" spans="1:11">
      <c r="A174" s="197" t="s">
        <v>31</v>
      </c>
      <c r="B174" s="180" t="s">
        <v>74</v>
      </c>
      <c r="C174" s="175" t="s">
        <v>17</v>
      </c>
      <c r="D174" s="175" t="s">
        <v>4</v>
      </c>
      <c r="E174" s="8" t="s">
        <v>277</v>
      </c>
      <c r="F174" s="8"/>
      <c r="G174" s="256">
        <f>G175</f>
        <v>9372.1097109000002</v>
      </c>
      <c r="H174" s="129">
        <f>H175</f>
        <v>8803.6332708999998</v>
      </c>
      <c r="I174" s="129">
        <f>I175</f>
        <v>8803.6332708999998</v>
      </c>
      <c r="J174" s="221"/>
      <c r="K174" s="221"/>
    </row>
    <row r="175" spans="1:11">
      <c r="A175" s="197" t="s">
        <v>174</v>
      </c>
      <c r="B175" s="180" t="s">
        <v>74</v>
      </c>
      <c r="C175" s="175" t="s">
        <v>17</v>
      </c>
      <c r="D175" s="175" t="s">
        <v>4</v>
      </c>
      <c r="E175" s="8" t="s">
        <v>278</v>
      </c>
      <c r="F175" s="8"/>
      <c r="G175" s="256">
        <f>G176+G180+G183</f>
        <v>9372.1097109000002</v>
      </c>
      <c r="H175" s="129">
        <f>H176+H180+H183</f>
        <v>8803.6332708999998</v>
      </c>
      <c r="I175" s="129">
        <f>I176+I180+I183</f>
        <v>8803.6332708999998</v>
      </c>
      <c r="J175" s="221"/>
      <c r="K175" s="221"/>
    </row>
    <row r="176" spans="1:11">
      <c r="A176" s="64" t="s">
        <v>175</v>
      </c>
      <c r="B176" s="180" t="s">
        <v>74</v>
      </c>
      <c r="C176" s="175" t="s">
        <v>17</v>
      </c>
      <c r="D176" s="175" t="s">
        <v>4</v>
      </c>
      <c r="E176" s="8" t="s">
        <v>278</v>
      </c>
      <c r="F176" s="181" t="s">
        <v>191</v>
      </c>
      <c r="G176" s="255">
        <f>G177+G178+G179</f>
        <v>6681.7544508999999</v>
      </c>
      <c r="H176" s="127">
        <f>H177+H178+H179</f>
        <v>6681.7332709000002</v>
      </c>
      <c r="I176" s="127">
        <f>I177+I178+I179</f>
        <v>6681.7332709000002</v>
      </c>
      <c r="J176" s="221"/>
      <c r="K176" s="221"/>
    </row>
    <row r="177" spans="1:11" ht="25.5">
      <c r="A177" s="64" t="s">
        <v>176</v>
      </c>
      <c r="B177" s="180" t="s">
        <v>74</v>
      </c>
      <c r="C177" s="175" t="s">
        <v>17</v>
      </c>
      <c r="D177" s="175" t="s">
        <v>4</v>
      </c>
      <c r="E177" s="8" t="s">
        <v>278</v>
      </c>
      <c r="F177" s="181" t="s">
        <v>192</v>
      </c>
      <c r="G177" s="255">
        <f>'[1]0801 к'!I13/1000</f>
        <v>4862.4679500000002</v>
      </c>
      <c r="H177" s="127">
        <f>G177</f>
        <v>4862.4679500000002</v>
      </c>
      <c r="I177" s="127">
        <f>H177</f>
        <v>4862.4679500000002</v>
      </c>
    </row>
    <row r="178" spans="1:11" ht="25.5">
      <c r="A178" s="184" t="s">
        <v>177</v>
      </c>
      <c r="B178" s="180" t="s">
        <v>74</v>
      </c>
      <c r="C178" s="175" t="s">
        <v>17</v>
      </c>
      <c r="D178" s="175" t="s">
        <v>4</v>
      </c>
      <c r="E178" s="8" t="s">
        <v>278</v>
      </c>
      <c r="F178" s="181" t="s">
        <v>193</v>
      </c>
      <c r="G178" s="255">
        <f>'[1]0801 к'!I15/1000</f>
        <v>350.82117000000005</v>
      </c>
      <c r="H178" s="127">
        <v>350.8</v>
      </c>
      <c r="I178" s="127">
        <v>350.8</v>
      </c>
    </row>
    <row r="179" spans="1:11" ht="38.25" customHeight="1">
      <c r="A179" s="66" t="s">
        <v>240</v>
      </c>
      <c r="B179" s="180" t="s">
        <v>74</v>
      </c>
      <c r="C179" s="175" t="s">
        <v>17</v>
      </c>
      <c r="D179" s="175" t="s">
        <v>4</v>
      </c>
      <c r="E179" s="8" t="s">
        <v>278</v>
      </c>
      <c r="F179" s="181" t="s">
        <v>241</v>
      </c>
      <c r="G179" s="255">
        <f>'[1]0801 к'!I22/1000</f>
        <v>1468.4653309</v>
      </c>
      <c r="H179" s="127">
        <f>H177*30.2%</f>
        <v>1468.4653209000001</v>
      </c>
      <c r="I179" s="127">
        <f>I177*30.2%</f>
        <v>1468.4653209000001</v>
      </c>
      <c r="J179" s="221"/>
      <c r="K179" s="221"/>
    </row>
    <row r="180" spans="1:11" ht="27" customHeight="1">
      <c r="A180" s="64" t="s">
        <v>152</v>
      </c>
      <c r="B180" s="180" t="s">
        <v>74</v>
      </c>
      <c r="C180" s="175" t="s">
        <v>17</v>
      </c>
      <c r="D180" s="175" t="s">
        <v>4</v>
      </c>
      <c r="E180" s="8" t="s">
        <v>278</v>
      </c>
      <c r="F180" s="182" t="s">
        <v>185</v>
      </c>
      <c r="G180" s="255">
        <f>G181+G182</f>
        <v>2615.3552599999998</v>
      </c>
      <c r="H180" s="127">
        <f>H181+H182</f>
        <v>2046.9</v>
      </c>
      <c r="I180" s="127">
        <f>I181+I182</f>
        <v>2046.9</v>
      </c>
      <c r="J180" s="221"/>
      <c r="K180" s="221"/>
    </row>
    <row r="181" spans="1:11" ht="13.5" customHeight="1">
      <c r="A181" s="64" t="s">
        <v>359</v>
      </c>
      <c r="B181" s="180" t="s">
        <v>74</v>
      </c>
      <c r="C181" s="175" t="s">
        <v>17</v>
      </c>
      <c r="D181" s="175" t="s">
        <v>4</v>
      </c>
      <c r="E181" s="8" t="s">
        <v>278</v>
      </c>
      <c r="F181" s="182" t="s">
        <v>186</v>
      </c>
      <c r="G181" s="255">
        <f>'[1]0801 к'!I23/1000</f>
        <v>1532.4493599999998</v>
      </c>
      <c r="H181" s="127">
        <v>1000</v>
      </c>
      <c r="I181" s="127">
        <v>1000</v>
      </c>
      <c r="J181" s="221"/>
      <c r="K181" s="221"/>
    </row>
    <row r="182" spans="1:11" ht="12.75" customHeight="1">
      <c r="A182" s="184" t="s">
        <v>360</v>
      </c>
      <c r="B182" s="180" t="s">
        <v>74</v>
      </c>
      <c r="C182" s="175" t="s">
        <v>17</v>
      </c>
      <c r="D182" s="175" t="s">
        <v>4</v>
      </c>
      <c r="E182" s="8" t="s">
        <v>278</v>
      </c>
      <c r="F182" s="182" t="s">
        <v>361</v>
      </c>
      <c r="G182" s="255">
        <f>'[1]0801 к'!I39/1000</f>
        <v>1082.9059</v>
      </c>
      <c r="H182" s="127">
        <v>1046.9000000000001</v>
      </c>
      <c r="I182" s="127">
        <v>1046.9000000000001</v>
      </c>
      <c r="J182" s="221"/>
      <c r="K182" s="221"/>
    </row>
    <row r="183" spans="1:11" ht="14.25" customHeight="1">
      <c r="A183" s="64" t="s">
        <v>154</v>
      </c>
      <c r="B183" s="180" t="s">
        <v>74</v>
      </c>
      <c r="C183" s="175" t="s">
        <v>17</v>
      </c>
      <c r="D183" s="175" t="s">
        <v>4</v>
      </c>
      <c r="E183" s="8" t="s">
        <v>278</v>
      </c>
      <c r="F183" s="182" t="s">
        <v>187</v>
      </c>
      <c r="G183" s="255">
        <f>G184+G185</f>
        <v>75</v>
      </c>
      <c r="H183" s="127">
        <f>H184+H185</f>
        <v>75</v>
      </c>
      <c r="I183" s="127">
        <f>I184+I185</f>
        <v>75</v>
      </c>
      <c r="J183" s="221"/>
      <c r="K183" s="221"/>
    </row>
    <row r="184" spans="1:11" ht="12.75" customHeight="1">
      <c r="A184" s="64" t="s">
        <v>155</v>
      </c>
      <c r="B184" s="180" t="s">
        <v>74</v>
      </c>
      <c r="C184" s="175" t="s">
        <v>17</v>
      </c>
      <c r="D184" s="175" t="s">
        <v>4</v>
      </c>
      <c r="E184" s="8" t="s">
        <v>278</v>
      </c>
      <c r="F184" s="182" t="s">
        <v>188</v>
      </c>
      <c r="G184" s="255">
        <v>70</v>
      </c>
      <c r="H184" s="127">
        <v>70</v>
      </c>
      <c r="I184" s="127">
        <v>70</v>
      </c>
      <c r="J184" s="221"/>
      <c r="K184" s="221"/>
    </row>
    <row r="185" spans="1:11" ht="12.75" customHeight="1">
      <c r="A185" s="64" t="s">
        <v>156</v>
      </c>
      <c r="B185" s="180" t="s">
        <v>74</v>
      </c>
      <c r="C185" s="175" t="s">
        <v>17</v>
      </c>
      <c r="D185" s="175" t="s">
        <v>4</v>
      </c>
      <c r="E185" s="8" t="s">
        <v>278</v>
      </c>
      <c r="F185" s="182" t="s">
        <v>189</v>
      </c>
      <c r="G185" s="255">
        <v>5</v>
      </c>
      <c r="H185" s="127">
        <v>5</v>
      </c>
      <c r="I185" s="127">
        <v>5</v>
      </c>
      <c r="J185" s="221"/>
      <c r="K185" s="221"/>
    </row>
    <row r="186" spans="1:11" ht="12.75" customHeight="1">
      <c r="A186" s="184" t="s">
        <v>31</v>
      </c>
      <c r="B186" s="180" t="s">
        <v>74</v>
      </c>
      <c r="C186" s="175" t="s">
        <v>17</v>
      </c>
      <c r="D186" s="175" t="s">
        <v>4</v>
      </c>
      <c r="E186" s="8" t="s">
        <v>277</v>
      </c>
      <c r="F186" s="175"/>
      <c r="G186" s="256">
        <f>G187</f>
        <v>1360.3695327999999</v>
      </c>
      <c r="H186" s="129">
        <f>H187</f>
        <v>1335.3927999999999</v>
      </c>
      <c r="I186" s="129">
        <f>I187</f>
        <v>1335.3927999999999</v>
      </c>
      <c r="J186" s="221"/>
      <c r="K186" s="221"/>
    </row>
    <row r="187" spans="1:11" ht="12.75" customHeight="1">
      <c r="A187" s="184" t="s">
        <v>46</v>
      </c>
      <c r="B187" s="180" t="s">
        <v>74</v>
      </c>
      <c r="C187" s="175" t="s">
        <v>17</v>
      </c>
      <c r="D187" s="175" t="s">
        <v>4</v>
      </c>
      <c r="E187" s="8" t="s">
        <v>279</v>
      </c>
      <c r="F187" s="175"/>
      <c r="G187" s="256">
        <f>G188+G192+G195</f>
        <v>1360.3695327999999</v>
      </c>
      <c r="H187" s="129">
        <f>H188+H192+H195</f>
        <v>1335.3927999999999</v>
      </c>
      <c r="I187" s="129">
        <f>I188+I192+I195</f>
        <v>1335.3927999999999</v>
      </c>
      <c r="J187" s="221"/>
      <c r="K187" s="221"/>
    </row>
    <row r="188" spans="1:11" ht="14.25" customHeight="1">
      <c r="A188" s="64" t="s">
        <v>175</v>
      </c>
      <c r="B188" s="180" t="s">
        <v>74</v>
      </c>
      <c r="C188" s="175" t="s">
        <v>17</v>
      </c>
      <c r="D188" s="175" t="s">
        <v>4</v>
      </c>
      <c r="E188" s="8" t="s">
        <v>279</v>
      </c>
      <c r="F188" s="181" t="s">
        <v>191</v>
      </c>
      <c r="G188" s="255">
        <f>G189+G190+G191</f>
        <v>1030.7</v>
      </c>
      <c r="H188" s="127">
        <f>H189+H190+H191</f>
        <v>1064.3927999999999</v>
      </c>
      <c r="I188" s="127">
        <f>I189+I190+I191</f>
        <v>1064.3927999999999</v>
      </c>
    </row>
    <row r="189" spans="1:11" ht="27" customHeight="1">
      <c r="A189" s="64" t="s">
        <v>176</v>
      </c>
      <c r="B189" s="180" t="s">
        <v>74</v>
      </c>
      <c r="C189" s="175" t="s">
        <v>17</v>
      </c>
      <c r="D189" s="175" t="s">
        <v>4</v>
      </c>
      <c r="E189" s="8" t="s">
        <v>279</v>
      </c>
      <c r="F189" s="181" t="s">
        <v>192</v>
      </c>
      <c r="G189" s="255">
        <v>660</v>
      </c>
      <c r="H189" s="247">
        <f>G189*1.04</f>
        <v>686.4</v>
      </c>
      <c r="I189" s="127">
        <f>H189</f>
        <v>686.4</v>
      </c>
    </row>
    <row r="190" spans="1:11" ht="26.25" customHeight="1">
      <c r="A190" s="64" t="s">
        <v>177</v>
      </c>
      <c r="B190" s="180" t="s">
        <v>74</v>
      </c>
      <c r="C190" s="175" t="s">
        <v>17</v>
      </c>
      <c r="D190" s="175" t="s">
        <v>4</v>
      </c>
      <c r="E190" s="8" t="s">
        <v>279</v>
      </c>
      <c r="F190" s="181" t="s">
        <v>193</v>
      </c>
      <c r="G190" s="255">
        <v>170.7</v>
      </c>
      <c r="H190" s="127">
        <v>170.7</v>
      </c>
      <c r="I190" s="127">
        <v>170.7</v>
      </c>
    </row>
    <row r="191" spans="1:11" ht="40.5" customHeight="1">
      <c r="A191" s="66" t="s">
        <v>240</v>
      </c>
      <c r="B191" s="180" t="s">
        <v>74</v>
      </c>
      <c r="C191" s="175" t="s">
        <v>17</v>
      </c>
      <c r="D191" s="175" t="s">
        <v>4</v>
      </c>
      <c r="E191" s="8" t="s">
        <v>279</v>
      </c>
      <c r="F191" s="181" t="s">
        <v>241</v>
      </c>
      <c r="G191" s="255">
        <v>200</v>
      </c>
      <c r="H191" s="127">
        <f>H189*30.2%</f>
        <v>207.2928</v>
      </c>
      <c r="I191" s="127">
        <f>I189*30.2%</f>
        <v>207.2928</v>
      </c>
    </row>
    <row r="192" spans="1:11" ht="28.5" customHeight="1">
      <c r="A192" s="64" t="s">
        <v>152</v>
      </c>
      <c r="B192" s="180" t="s">
        <v>74</v>
      </c>
      <c r="C192" s="175" t="s">
        <v>17</v>
      </c>
      <c r="D192" s="175" t="s">
        <v>4</v>
      </c>
      <c r="E192" s="8" t="s">
        <v>279</v>
      </c>
      <c r="F192" s="182" t="s">
        <v>185</v>
      </c>
      <c r="G192" s="255">
        <f>G193+G194</f>
        <v>328.66953279999996</v>
      </c>
      <c r="H192" s="127">
        <f>H193+H194</f>
        <v>270</v>
      </c>
      <c r="I192" s="127">
        <f>I193+I194</f>
        <v>270</v>
      </c>
    </row>
    <row r="193" spans="1:11" ht="12.75" customHeight="1">
      <c r="A193" s="64" t="s">
        <v>359</v>
      </c>
      <c r="B193" s="180" t="s">
        <v>74</v>
      </c>
      <c r="C193" s="175" t="s">
        <v>17</v>
      </c>
      <c r="D193" s="175" t="s">
        <v>4</v>
      </c>
      <c r="E193" s="8" t="s">
        <v>279</v>
      </c>
      <c r="F193" s="182" t="s">
        <v>186</v>
      </c>
      <c r="G193" s="255">
        <f>'[1]0801 б'!I20/1000</f>
        <v>160.40010279999998</v>
      </c>
      <c r="H193" s="127">
        <v>100</v>
      </c>
      <c r="I193" s="127">
        <v>100</v>
      </c>
    </row>
    <row r="194" spans="1:11" ht="12.75" customHeight="1">
      <c r="A194" s="184" t="s">
        <v>360</v>
      </c>
      <c r="B194" s="180" t="s">
        <v>74</v>
      </c>
      <c r="C194" s="175" t="s">
        <v>17</v>
      </c>
      <c r="D194" s="175" t="s">
        <v>4</v>
      </c>
      <c r="E194" s="8" t="s">
        <v>279</v>
      </c>
      <c r="F194" s="182" t="s">
        <v>361</v>
      </c>
      <c r="G194" s="255">
        <f>'[1]0801 б'!I30/1000</f>
        <v>168.26943</v>
      </c>
      <c r="H194" s="127">
        <v>170</v>
      </c>
      <c r="I194" s="127">
        <v>170</v>
      </c>
    </row>
    <row r="195" spans="1:11">
      <c r="A195" s="64" t="s">
        <v>154</v>
      </c>
      <c r="B195" s="180" t="s">
        <v>74</v>
      </c>
      <c r="C195" s="175" t="s">
        <v>17</v>
      </c>
      <c r="D195" s="175" t="s">
        <v>4</v>
      </c>
      <c r="E195" s="8" t="s">
        <v>279</v>
      </c>
      <c r="F195" s="182" t="s">
        <v>187</v>
      </c>
      <c r="G195" s="255">
        <f>G196</f>
        <v>1</v>
      </c>
      <c r="H195" s="127">
        <f>H196</f>
        <v>1</v>
      </c>
      <c r="I195" s="127">
        <f>I196</f>
        <v>1</v>
      </c>
    </row>
    <row r="196" spans="1:11">
      <c r="A196" s="64" t="s">
        <v>156</v>
      </c>
      <c r="B196" s="180" t="s">
        <v>74</v>
      </c>
      <c r="C196" s="175" t="s">
        <v>17</v>
      </c>
      <c r="D196" s="175" t="s">
        <v>4</v>
      </c>
      <c r="E196" s="8" t="s">
        <v>279</v>
      </c>
      <c r="F196" s="182" t="s">
        <v>189</v>
      </c>
      <c r="G196" s="255">
        <v>1</v>
      </c>
      <c r="H196" s="127">
        <v>1</v>
      </c>
      <c r="I196" s="127">
        <v>1</v>
      </c>
    </row>
    <row r="197" spans="1:11" ht="12.75" customHeight="1">
      <c r="A197" s="64" t="s">
        <v>389</v>
      </c>
      <c r="B197" s="180" t="s">
        <v>74</v>
      </c>
      <c r="C197" s="175" t="s">
        <v>17</v>
      </c>
      <c r="D197" s="175" t="s">
        <v>4</v>
      </c>
      <c r="E197" s="8" t="s">
        <v>390</v>
      </c>
      <c r="F197" s="182"/>
      <c r="G197" s="274">
        <f t="shared" ref="G197:I198" si="26">G198</f>
        <v>0</v>
      </c>
      <c r="H197" s="245">
        <f t="shared" si="26"/>
        <v>0</v>
      </c>
      <c r="I197" s="245">
        <f t="shared" si="26"/>
        <v>0</v>
      </c>
    </row>
    <row r="198" spans="1:11" ht="12.75" hidden="1" customHeight="1">
      <c r="A198" s="184" t="s">
        <v>152</v>
      </c>
      <c r="B198" s="180" t="s">
        <v>74</v>
      </c>
      <c r="C198" s="175" t="s">
        <v>17</v>
      </c>
      <c r="D198" s="175" t="s">
        <v>4</v>
      </c>
      <c r="E198" s="8" t="s">
        <v>390</v>
      </c>
      <c r="F198" s="182" t="s">
        <v>185</v>
      </c>
      <c r="G198" s="274">
        <f t="shared" si="26"/>
        <v>0</v>
      </c>
      <c r="H198" s="245">
        <f t="shared" si="26"/>
        <v>0</v>
      </c>
      <c r="I198" s="245">
        <f t="shared" si="26"/>
        <v>0</v>
      </c>
    </row>
    <row r="199" spans="1:11" ht="1.5" hidden="1" customHeight="1">
      <c r="A199" s="184" t="s">
        <v>153</v>
      </c>
      <c r="B199" s="180" t="s">
        <v>74</v>
      </c>
      <c r="C199" s="175" t="s">
        <v>17</v>
      </c>
      <c r="D199" s="175" t="s">
        <v>4</v>
      </c>
      <c r="E199" s="8" t="s">
        <v>390</v>
      </c>
      <c r="F199" s="182" t="s">
        <v>186</v>
      </c>
      <c r="G199" s="274">
        <v>0</v>
      </c>
      <c r="H199" s="245">
        <v>0</v>
      </c>
      <c r="I199" s="245">
        <v>0</v>
      </c>
    </row>
    <row r="200" spans="1:11" ht="28.5" hidden="1" customHeight="1">
      <c r="A200" s="64" t="s">
        <v>389</v>
      </c>
      <c r="B200" s="180" t="s">
        <v>74</v>
      </c>
      <c r="C200" s="175" t="s">
        <v>17</v>
      </c>
      <c r="D200" s="175" t="s">
        <v>4</v>
      </c>
      <c r="E200" s="8" t="s">
        <v>390</v>
      </c>
      <c r="F200" s="182"/>
      <c r="G200" s="274">
        <f t="shared" ref="G200:I201" si="27">G201</f>
        <v>0</v>
      </c>
      <c r="H200" s="245">
        <f t="shared" si="27"/>
        <v>0</v>
      </c>
      <c r="I200" s="245">
        <f t="shared" si="27"/>
        <v>0</v>
      </c>
    </row>
    <row r="201" spans="1:11" ht="28.5" hidden="1" customHeight="1">
      <c r="A201" s="187" t="s">
        <v>379</v>
      </c>
      <c r="B201" s="180" t="s">
        <v>74</v>
      </c>
      <c r="C201" s="175" t="s">
        <v>17</v>
      </c>
      <c r="D201" s="175" t="s">
        <v>4</v>
      </c>
      <c r="E201" s="8" t="s">
        <v>390</v>
      </c>
      <c r="F201" s="182" t="s">
        <v>380</v>
      </c>
      <c r="G201" s="274">
        <f t="shared" si="27"/>
        <v>0</v>
      </c>
      <c r="H201" s="245">
        <f t="shared" si="27"/>
        <v>0</v>
      </c>
      <c r="I201" s="245">
        <f t="shared" si="27"/>
        <v>0</v>
      </c>
    </row>
    <row r="202" spans="1:11" ht="28.5" hidden="1" customHeight="1">
      <c r="A202" s="68" t="s">
        <v>113</v>
      </c>
      <c r="B202" s="180" t="s">
        <v>74</v>
      </c>
      <c r="C202" s="175" t="s">
        <v>17</v>
      </c>
      <c r="D202" s="175" t="s">
        <v>4</v>
      </c>
      <c r="E202" s="8" t="s">
        <v>390</v>
      </c>
      <c r="F202" s="182" t="s">
        <v>318</v>
      </c>
      <c r="G202" s="274">
        <v>0</v>
      </c>
      <c r="H202" s="245">
        <v>0</v>
      </c>
      <c r="I202" s="245">
        <v>0</v>
      </c>
    </row>
    <row r="203" spans="1:11" ht="28.5" hidden="1" customHeight="1">
      <c r="A203" s="184" t="s">
        <v>391</v>
      </c>
      <c r="B203" s="180" t="s">
        <v>74</v>
      </c>
      <c r="C203" s="175" t="s">
        <v>17</v>
      </c>
      <c r="D203" s="175" t="s">
        <v>4</v>
      </c>
      <c r="E203" s="8" t="s">
        <v>392</v>
      </c>
      <c r="F203" s="182"/>
      <c r="G203" s="256">
        <f t="shared" ref="G203:I204" si="28">G204</f>
        <v>0</v>
      </c>
      <c r="H203" s="129">
        <f t="shared" si="28"/>
        <v>0</v>
      </c>
      <c r="I203" s="129">
        <f t="shared" si="28"/>
        <v>0</v>
      </c>
      <c r="J203" s="221"/>
      <c r="K203" s="221"/>
    </row>
    <row r="204" spans="1:11" ht="28.5" hidden="1" customHeight="1">
      <c r="A204" s="184" t="s">
        <v>175</v>
      </c>
      <c r="B204" s="180" t="s">
        <v>74</v>
      </c>
      <c r="C204" s="175" t="s">
        <v>17</v>
      </c>
      <c r="D204" s="175" t="s">
        <v>4</v>
      </c>
      <c r="E204" s="8" t="s">
        <v>392</v>
      </c>
      <c r="F204" s="182" t="s">
        <v>191</v>
      </c>
      <c r="G204" s="256">
        <f t="shared" si="28"/>
        <v>0</v>
      </c>
      <c r="H204" s="129">
        <f t="shared" si="28"/>
        <v>0</v>
      </c>
      <c r="I204" s="129">
        <f t="shared" si="28"/>
        <v>0</v>
      </c>
      <c r="J204" s="221"/>
      <c r="K204" s="221"/>
    </row>
    <row r="205" spans="1:11" ht="28.5" hidden="1" customHeight="1">
      <c r="A205" s="184" t="s">
        <v>177</v>
      </c>
      <c r="B205" s="180" t="s">
        <v>74</v>
      </c>
      <c r="C205" s="175" t="s">
        <v>17</v>
      </c>
      <c r="D205" s="175" t="s">
        <v>4</v>
      </c>
      <c r="E205" s="8" t="s">
        <v>392</v>
      </c>
      <c r="F205" s="182" t="s">
        <v>193</v>
      </c>
      <c r="G205" s="256">
        <v>0</v>
      </c>
      <c r="H205" s="129">
        <v>0</v>
      </c>
      <c r="I205" s="129">
        <v>0</v>
      </c>
      <c r="J205" s="221"/>
      <c r="K205" s="221"/>
    </row>
    <row r="206" spans="1:11" ht="14.25" customHeight="1">
      <c r="A206" s="199" t="s">
        <v>65</v>
      </c>
      <c r="B206" s="172" t="s">
        <v>74</v>
      </c>
      <c r="C206" s="189">
        <v>10</v>
      </c>
      <c r="D206" s="189"/>
      <c r="E206" s="189"/>
      <c r="F206" s="200"/>
      <c r="G206" s="257">
        <f>G207</f>
        <v>258.88274879999994</v>
      </c>
      <c r="H206" s="128">
        <f>H207</f>
        <v>258.88274879999994</v>
      </c>
      <c r="I206" s="128">
        <f>I207</f>
        <v>258.88274879999994</v>
      </c>
      <c r="J206" s="221"/>
      <c r="K206" s="221"/>
    </row>
    <row r="207" spans="1:11" ht="13.5" customHeight="1">
      <c r="A207" s="199" t="s">
        <v>43</v>
      </c>
      <c r="B207" s="172" t="s">
        <v>74</v>
      </c>
      <c r="C207" s="201">
        <v>10</v>
      </c>
      <c r="D207" s="162" t="s">
        <v>4</v>
      </c>
      <c r="E207" s="172"/>
      <c r="F207" s="179"/>
      <c r="G207" s="254">
        <f>SUM(G208)</f>
        <v>258.88274879999994</v>
      </c>
      <c r="H207" s="126">
        <f>SUM(H208)</f>
        <v>258.88274879999994</v>
      </c>
      <c r="I207" s="126">
        <f>SUM(I208)</f>
        <v>258.88274879999994</v>
      </c>
      <c r="J207" s="221"/>
      <c r="K207" s="221"/>
    </row>
    <row r="208" spans="1:11" ht="12" customHeight="1">
      <c r="A208" s="73" t="s">
        <v>26</v>
      </c>
      <c r="B208" s="180" t="s">
        <v>74</v>
      </c>
      <c r="C208" s="248">
        <v>10</v>
      </c>
      <c r="D208" s="175" t="s">
        <v>4</v>
      </c>
      <c r="E208" s="180" t="s">
        <v>280</v>
      </c>
      <c r="F208" s="182"/>
      <c r="G208" s="255">
        <f t="shared" ref="G208:I209" si="29">G209</f>
        <v>258.88274879999994</v>
      </c>
      <c r="H208" s="127">
        <f t="shared" si="29"/>
        <v>258.88274879999994</v>
      </c>
      <c r="I208" s="127">
        <f t="shared" si="29"/>
        <v>258.88274879999994</v>
      </c>
      <c r="J208" s="221"/>
      <c r="K208" s="221"/>
    </row>
    <row r="209" spans="1:11" ht="28.5" customHeight="1">
      <c r="A209" s="73" t="s">
        <v>178</v>
      </c>
      <c r="B209" s="180" t="s">
        <v>74</v>
      </c>
      <c r="C209" s="248">
        <v>10</v>
      </c>
      <c r="D209" s="175" t="s">
        <v>4</v>
      </c>
      <c r="E209" s="180" t="s">
        <v>281</v>
      </c>
      <c r="F209" s="182"/>
      <c r="G209" s="255">
        <f t="shared" si="29"/>
        <v>258.88274879999994</v>
      </c>
      <c r="H209" s="127">
        <f t="shared" si="29"/>
        <v>258.88274879999994</v>
      </c>
      <c r="I209" s="127">
        <f t="shared" si="29"/>
        <v>258.88274879999994</v>
      </c>
      <c r="J209" s="221"/>
      <c r="K209" s="221"/>
    </row>
    <row r="210" spans="1:11" ht="28.5" customHeight="1">
      <c r="A210" s="74" t="s">
        <v>179</v>
      </c>
      <c r="B210" s="180" t="s">
        <v>74</v>
      </c>
      <c r="C210" s="248">
        <v>10</v>
      </c>
      <c r="D210" s="175" t="s">
        <v>4</v>
      </c>
      <c r="E210" s="180" t="s">
        <v>281</v>
      </c>
      <c r="F210" s="182" t="s">
        <v>194</v>
      </c>
      <c r="G210" s="255">
        <f>G211</f>
        <v>258.88274879999994</v>
      </c>
      <c r="H210" s="127">
        <f>H211</f>
        <v>258.88274879999994</v>
      </c>
      <c r="I210" s="127">
        <f>I211</f>
        <v>258.88274879999994</v>
      </c>
      <c r="J210" s="221"/>
      <c r="K210" s="221"/>
    </row>
    <row r="211" spans="1:11" ht="28.5" customHeight="1">
      <c r="A211" s="198" t="s">
        <v>180</v>
      </c>
      <c r="B211" s="180" t="s">
        <v>74</v>
      </c>
      <c r="C211" s="248">
        <v>10</v>
      </c>
      <c r="D211" s="175" t="s">
        <v>4</v>
      </c>
      <c r="E211" s="180" t="s">
        <v>281</v>
      </c>
      <c r="F211" s="182" t="s">
        <v>195</v>
      </c>
      <c r="G211" s="255">
        <f>'[1]10 01'!E17/1000</f>
        <v>258.88274879999994</v>
      </c>
      <c r="H211" s="127">
        <f>G211</f>
        <v>258.88274879999994</v>
      </c>
      <c r="I211" s="127">
        <f>H211</f>
        <v>258.88274879999994</v>
      </c>
    </row>
    <row r="212" spans="1:11" ht="17.25" customHeight="1">
      <c r="A212" s="202" t="s">
        <v>63</v>
      </c>
      <c r="B212" s="172" t="s">
        <v>74</v>
      </c>
      <c r="C212" s="172" t="s">
        <v>88</v>
      </c>
      <c r="D212" s="162"/>
      <c r="E212" s="189"/>
      <c r="F212" s="189"/>
      <c r="G212" s="257">
        <f>G213</f>
        <v>100</v>
      </c>
      <c r="H212" s="128">
        <f>H213</f>
        <v>100</v>
      </c>
      <c r="I212" s="128">
        <f>I213</f>
        <v>100</v>
      </c>
    </row>
    <row r="213" spans="1:11">
      <c r="A213" s="202" t="s">
        <v>91</v>
      </c>
      <c r="B213" s="172" t="s">
        <v>74</v>
      </c>
      <c r="C213" s="162" t="s">
        <v>88</v>
      </c>
      <c r="D213" s="162" t="s">
        <v>12</v>
      </c>
      <c r="E213" s="189"/>
      <c r="F213" s="179"/>
      <c r="G213" s="257">
        <f t="shared" ref="G213:I214" si="30">G214</f>
        <v>100</v>
      </c>
      <c r="H213" s="128">
        <f t="shared" si="30"/>
        <v>100</v>
      </c>
      <c r="I213" s="128">
        <f t="shared" si="30"/>
        <v>100</v>
      </c>
    </row>
    <row r="214" spans="1:11" ht="25.5">
      <c r="A214" s="198" t="s">
        <v>25</v>
      </c>
      <c r="B214" s="180" t="s">
        <v>74</v>
      </c>
      <c r="C214" s="175" t="s">
        <v>88</v>
      </c>
      <c r="D214" s="175" t="s">
        <v>12</v>
      </c>
      <c r="E214" s="8" t="s">
        <v>282</v>
      </c>
      <c r="F214" s="8"/>
      <c r="G214" s="256">
        <f t="shared" si="30"/>
        <v>100</v>
      </c>
      <c r="H214" s="129">
        <f t="shared" si="30"/>
        <v>100</v>
      </c>
      <c r="I214" s="129">
        <f t="shared" si="30"/>
        <v>100</v>
      </c>
    </row>
    <row r="215" spans="1:11" ht="38.25">
      <c r="A215" s="198" t="s">
        <v>181</v>
      </c>
      <c r="B215" s="180" t="s">
        <v>74</v>
      </c>
      <c r="C215" s="175" t="s">
        <v>88</v>
      </c>
      <c r="D215" s="175" t="s">
        <v>12</v>
      </c>
      <c r="E215" s="8" t="s">
        <v>283</v>
      </c>
      <c r="F215" s="195"/>
      <c r="G215" s="256">
        <f>G218+G216</f>
        <v>100</v>
      </c>
      <c r="H215" s="129">
        <f>H218+H216</f>
        <v>100</v>
      </c>
      <c r="I215" s="129">
        <f>I218+I216</f>
        <v>100</v>
      </c>
    </row>
    <row r="216" spans="1:11" ht="25.5">
      <c r="A216" s="72" t="s">
        <v>393</v>
      </c>
      <c r="B216" s="11" t="s">
        <v>74</v>
      </c>
      <c r="C216" s="10" t="s">
        <v>88</v>
      </c>
      <c r="D216" s="10" t="s">
        <v>12</v>
      </c>
      <c r="E216" s="6" t="s">
        <v>394</v>
      </c>
      <c r="F216" s="249">
        <v>120</v>
      </c>
      <c r="G216" s="256">
        <f>G217</f>
        <v>0</v>
      </c>
      <c r="H216" s="129">
        <f>H217</f>
        <v>0</v>
      </c>
      <c r="I216" s="129">
        <f>I217</f>
        <v>0</v>
      </c>
    </row>
    <row r="217" spans="1:11" ht="51">
      <c r="A217" s="72" t="s">
        <v>395</v>
      </c>
      <c r="B217" s="11" t="s">
        <v>74</v>
      </c>
      <c r="C217" s="10" t="s">
        <v>88</v>
      </c>
      <c r="D217" s="10" t="s">
        <v>12</v>
      </c>
      <c r="E217" s="6" t="s">
        <v>394</v>
      </c>
      <c r="F217" s="249">
        <v>123</v>
      </c>
      <c r="G217" s="256">
        <v>0</v>
      </c>
      <c r="H217" s="129">
        <v>0</v>
      </c>
      <c r="I217" s="129">
        <v>0</v>
      </c>
    </row>
    <row r="218" spans="1:11" ht="25.5">
      <c r="A218" s="184" t="s">
        <v>177</v>
      </c>
      <c r="B218" s="180" t="s">
        <v>74</v>
      </c>
      <c r="C218" s="175" t="s">
        <v>88</v>
      </c>
      <c r="D218" s="175" t="s">
        <v>12</v>
      </c>
      <c r="E218" s="8" t="s">
        <v>283</v>
      </c>
      <c r="F218" s="195">
        <v>240</v>
      </c>
      <c r="G218" s="256">
        <f>G219</f>
        <v>100</v>
      </c>
      <c r="H218" s="129">
        <f>H219</f>
        <v>100</v>
      </c>
      <c r="I218" s="129">
        <f>I219</f>
        <v>100</v>
      </c>
    </row>
    <row r="219" spans="1:11">
      <c r="A219" s="64" t="s">
        <v>399</v>
      </c>
      <c r="B219" s="180" t="s">
        <v>74</v>
      </c>
      <c r="C219" s="175" t="s">
        <v>88</v>
      </c>
      <c r="D219" s="175" t="s">
        <v>12</v>
      </c>
      <c r="E219" s="8" t="s">
        <v>283</v>
      </c>
      <c r="F219" s="182" t="s">
        <v>186</v>
      </c>
      <c r="G219" s="256">
        <v>100</v>
      </c>
      <c r="H219" s="129">
        <v>100</v>
      </c>
      <c r="I219" s="129">
        <v>100</v>
      </c>
    </row>
    <row r="220" spans="1:11">
      <c r="A220" s="75" t="s">
        <v>2</v>
      </c>
      <c r="B220" s="175" t="s">
        <v>74</v>
      </c>
      <c r="C220" s="8"/>
      <c r="D220" s="8"/>
      <c r="E220" s="8"/>
      <c r="F220" s="8"/>
      <c r="G220" s="257">
        <f>G16+G33+G68+G80+G90+G105+G128+G172+G206+G212+G64+G60+G55+G23</f>
        <v>34440.2969925</v>
      </c>
      <c r="H220" s="128">
        <f>H16+H33+H68+H80+H90+H105+H128+H172+H206+H212+H64+H60+H55+H23</f>
        <v>27410.463819699995</v>
      </c>
      <c r="I220" s="128">
        <f>I16+I33+I68+I80+I90+I105+I128+I172+I206+I212+I64+I60+I55+I23</f>
        <v>27427.708819699998</v>
      </c>
    </row>
    <row r="222" spans="1:11">
      <c r="H222" s="250"/>
      <c r="I222" s="250"/>
    </row>
    <row r="225" spans="7:8">
      <c r="H225" s="211"/>
    </row>
    <row r="226" spans="7:8">
      <c r="G226" s="251"/>
    </row>
  </sheetData>
  <mergeCells count="14">
    <mergeCell ref="A10:F10"/>
    <mergeCell ref="A9:G9"/>
    <mergeCell ref="A1:I1"/>
    <mergeCell ref="A2:I2"/>
    <mergeCell ref="A3:I3"/>
    <mergeCell ref="A4:I4"/>
    <mergeCell ref="A8:I8"/>
    <mergeCell ref="F12:F13"/>
    <mergeCell ref="G12:I12"/>
    <mergeCell ref="A12:A13"/>
    <mergeCell ref="B12:B13"/>
    <mergeCell ref="C12:C13"/>
    <mergeCell ref="D12:D13"/>
    <mergeCell ref="E12:E13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5" orientation="portrait" r:id="rId1"/>
  <colBreaks count="1" manualBreakCount="1">
    <brk id="9" max="2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tabSelected="1" view="pageBreakPreview" zoomScale="76" zoomScaleSheetLayoutView="76" workbookViewId="0">
      <selection activeCell="H59" sqref="H59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  <col min="7" max="7" width="9.140625" customWidth="1"/>
  </cols>
  <sheetData>
    <row r="1" spans="1:20">
      <c r="A1" s="147"/>
      <c r="B1" s="52"/>
      <c r="C1" s="52"/>
      <c r="D1" s="147"/>
      <c r="E1" s="310" t="s">
        <v>341</v>
      </c>
      <c r="F1" s="310"/>
      <c r="G1" s="5"/>
    </row>
    <row r="2" spans="1:20" ht="31.5" customHeight="1">
      <c r="A2" s="147"/>
      <c r="B2" s="52"/>
      <c r="C2" s="52"/>
      <c r="D2" s="311" t="s">
        <v>350</v>
      </c>
      <c r="E2" s="311"/>
      <c r="F2" s="311"/>
      <c r="G2" s="5"/>
    </row>
    <row r="3" spans="1:20">
      <c r="A3" s="147"/>
      <c r="B3" s="52"/>
      <c r="C3" s="52"/>
      <c r="D3" s="147"/>
      <c r="E3" s="310" t="s">
        <v>403</v>
      </c>
      <c r="F3" s="310"/>
      <c r="G3" s="5"/>
    </row>
    <row r="4" spans="1:20">
      <c r="A4" s="147"/>
      <c r="B4" s="52"/>
      <c r="C4" s="52"/>
      <c r="D4" s="52"/>
      <c r="E4" s="52"/>
      <c r="F4" s="52"/>
      <c r="G4" s="5"/>
    </row>
    <row r="5" spans="1:20">
      <c r="A5" s="147"/>
      <c r="B5" s="52"/>
      <c r="C5" s="52"/>
      <c r="D5" s="52"/>
      <c r="E5" s="148"/>
      <c r="F5" s="52"/>
      <c r="G5" s="5"/>
    </row>
    <row r="6" spans="1:20" ht="36" customHeight="1">
      <c r="A6" s="303" t="s">
        <v>404</v>
      </c>
      <c r="B6" s="303"/>
      <c r="C6" s="303"/>
      <c r="D6" s="303"/>
      <c r="E6" s="303"/>
      <c r="F6" s="303"/>
      <c r="G6" s="5"/>
    </row>
    <row r="7" spans="1:20" ht="6.75" customHeight="1">
      <c r="A7" s="54"/>
      <c r="B7" s="54"/>
      <c r="C7" s="54"/>
      <c r="D7" s="54"/>
      <c r="E7" s="54"/>
      <c r="F7" s="54"/>
      <c r="G7" s="5"/>
    </row>
    <row r="8" spans="1:20">
      <c r="A8" s="54"/>
      <c r="B8" s="54"/>
      <c r="C8" s="54"/>
      <c r="D8" s="54"/>
      <c r="E8" s="54"/>
      <c r="F8" s="52" t="s">
        <v>215</v>
      </c>
      <c r="G8" s="5"/>
    </row>
    <row r="9" spans="1:20">
      <c r="A9" s="304" t="s">
        <v>9</v>
      </c>
      <c r="B9" s="305" t="s">
        <v>47</v>
      </c>
      <c r="C9" s="307" t="s">
        <v>405</v>
      </c>
      <c r="D9" s="308"/>
      <c r="E9" s="308"/>
      <c r="F9" s="309"/>
      <c r="G9" s="5"/>
    </row>
    <row r="10" spans="1:20" ht="171.75" customHeight="1">
      <c r="A10" s="304"/>
      <c r="B10" s="306"/>
      <c r="C10" s="56" t="s">
        <v>336</v>
      </c>
      <c r="D10" s="56" t="s">
        <v>337</v>
      </c>
      <c r="E10" s="56" t="s">
        <v>338</v>
      </c>
      <c r="F10" s="56" t="s">
        <v>339</v>
      </c>
      <c r="G10" s="5"/>
    </row>
    <row r="11" spans="1:20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5"/>
    </row>
    <row r="12" spans="1:20" ht="38.25">
      <c r="A12" s="145" t="s">
        <v>342</v>
      </c>
      <c r="B12" s="150" t="s">
        <v>74</v>
      </c>
      <c r="C12" s="151">
        <f>' №8'!G16</f>
        <v>1149.3</v>
      </c>
      <c r="D12" s="151"/>
      <c r="E12" s="151"/>
      <c r="F12" s="151"/>
      <c r="G12" s="5"/>
    </row>
    <row r="13" spans="1:20" ht="51">
      <c r="A13" s="146" t="s">
        <v>343</v>
      </c>
      <c r="B13" s="152" t="s">
        <v>74</v>
      </c>
      <c r="C13" s="153">
        <f>' №8'!G38+' №8'!G39</f>
        <v>8122.7999999999993</v>
      </c>
      <c r="D13" s="153"/>
      <c r="E13" s="153">
        <f>' №8'!G43+' №8'!G140+' №8'!G152</f>
        <v>2102.8000000000002</v>
      </c>
      <c r="F13" s="153"/>
      <c r="G13" s="5"/>
    </row>
    <row r="14" spans="1:20">
      <c r="A14" s="164" t="s">
        <v>89</v>
      </c>
      <c r="B14" s="152" t="s">
        <v>74</v>
      </c>
      <c r="C14" s="153">
        <f>' №8'!G76+' №8'!G77</f>
        <v>1394.1999999999998</v>
      </c>
      <c r="D14" s="153"/>
      <c r="E14" s="153"/>
      <c r="F14" s="153"/>
      <c r="G14" s="5"/>
    </row>
    <row r="15" spans="1:20">
      <c r="A15" s="146" t="s">
        <v>344</v>
      </c>
      <c r="B15" s="152" t="s">
        <v>74</v>
      </c>
      <c r="C15" s="153"/>
      <c r="D15" s="153">
        <f>' №8'!G177+' №8'!G179+' №8'!G189+' №8'!G191</f>
        <v>7190.9332809000007</v>
      </c>
      <c r="E15" s="153">
        <f>' №8'!G194+' №8'!G182</f>
        <v>1251.17533</v>
      </c>
      <c r="F15" s="153"/>
      <c r="G15" s="5"/>
      <c r="T15" t="s">
        <v>345</v>
      </c>
    </row>
    <row r="16" spans="1:20" hidden="1">
      <c r="A16" s="146"/>
      <c r="B16" s="152"/>
      <c r="C16" s="153"/>
      <c r="D16" s="153"/>
      <c r="E16" s="153"/>
      <c r="F16" s="153"/>
      <c r="G16" s="5"/>
    </row>
    <row r="17" spans="1:7" hidden="1">
      <c r="A17" s="146"/>
      <c r="B17" s="152"/>
      <c r="C17" s="153"/>
      <c r="D17" s="153"/>
      <c r="E17" s="153"/>
      <c r="F17" s="153"/>
      <c r="G17" s="5"/>
    </row>
    <row r="18" spans="1:7" hidden="1">
      <c r="A18" s="146"/>
      <c r="B18" s="152"/>
      <c r="C18" s="153"/>
      <c r="D18" s="153"/>
      <c r="E18" s="153"/>
      <c r="F18" s="153"/>
      <c r="G18" s="5"/>
    </row>
    <row r="19" spans="1:7" hidden="1">
      <c r="A19" s="141"/>
      <c r="B19" s="154"/>
      <c r="C19" s="155"/>
      <c r="D19" s="155"/>
      <c r="E19" s="156"/>
      <c r="F19" s="157"/>
      <c r="G19" s="5"/>
    </row>
    <row r="20" spans="1:7" hidden="1">
      <c r="A20" s="141"/>
      <c r="B20" s="154"/>
      <c r="C20" s="155"/>
      <c r="D20" s="155"/>
      <c r="E20" s="156"/>
      <c r="F20" s="157"/>
      <c r="G20" s="5"/>
    </row>
    <row r="21" spans="1:7" hidden="1">
      <c r="A21" s="141"/>
      <c r="B21" s="154"/>
      <c r="C21" s="155"/>
      <c r="D21" s="155"/>
      <c r="E21" s="156"/>
      <c r="F21" s="157"/>
      <c r="G21" s="5"/>
    </row>
    <row r="22" spans="1:7" hidden="1">
      <c r="A22" s="141"/>
      <c r="B22" s="154"/>
      <c r="C22" s="155"/>
      <c r="D22" s="155"/>
      <c r="E22" s="156"/>
      <c r="F22" s="157"/>
      <c r="G22" s="5"/>
    </row>
    <row r="23" spans="1:7" hidden="1">
      <c r="A23" s="141"/>
      <c r="B23" s="154"/>
      <c r="C23" s="155"/>
      <c r="D23" s="155"/>
      <c r="E23" s="156"/>
      <c r="F23" s="157"/>
      <c r="G23" s="5"/>
    </row>
    <row r="24" spans="1:7" hidden="1">
      <c r="A24" s="141"/>
      <c r="B24" s="154"/>
      <c r="C24" s="155"/>
      <c r="D24" s="155"/>
      <c r="E24" s="156"/>
      <c r="F24" s="157"/>
      <c r="G24" s="5"/>
    </row>
    <row r="25" spans="1:7" hidden="1">
      <c r="A25" s="141"/>
      <c r="B25" s="154"/>
      <c r="C25" s="155"/>
      <c r="D25" s="155"/>
      <c r="E25" s="156"/>
      <c r="F25" s="157"/>
      <c r="G25" s="5"/>
    </row>
    <row r="26" spans="1:7" hidden="1">
      <c r="A26" s="141"/>
      <c r="B26" s="154"/>
      <c r="C26" s="155"/>
      <c r="D26" s="155"/>
      <c r="E26" s="156"/>
      <c r="F26" s="157"/>
      <c r="G26" s="5"/>
    </row>
    <row r="27" spans="1:7" hidden="1">
      <c r="A27" s="141"/>
      <c r="B27" s="154"/>
      <c r="C27" s="155"/>
      <c r="D27" s="155"/>
      <c r="E27" s="158"/>
      <c r="F27" s="157"/>
      <c r="G27" s="5"/>
    </row>
    <row r="28" spans="1:7" hidden="1">
      <c r="A28" s="142"/>
      <c r="B28" s="154"/>
      <c r="C28" s="157"/>
      <c r="D28" s="157"/>
      <c r="E28" s="156"/>
      <c r="F28" s="157"/>
      <c r="G28" s="5"/>
    </row>
    <row r="29" spans="1:7" hidden="1">
      <c r="A29" s="143"/>
      <c r="B29" s="154"/>
      <c r="C29" s="157"/>
      <c r="D29" s="157"/>
      <c r="E29" s="156"/>
      <c r="F29" s="156"/>
      <c r="G29" s="5"/>
    </row>
    <row r="30" spans="1:7" hidden="1">
      <c r="A30" s="143"/>
      <c r="B30" s="154"/>
      <c r="C30" s="157"/>
      <c r="D30" s="157"/>
      <c r="E30" s="156"/>
      <c r="F30" s="156"/>
      <c r="G30" s="5"/>
    </row>
    <row r="31" spans="1:7" hidden="1">
      <c r="A31" s="141"/>
      <c r="B31" s="159"/>
      <c r="C31" s="155"/>
      <c r="D31" s="155"/>
      <c r="E31" s="158"/>
      <c r="F31" s="158"/>
      <c r="G31" s="5"/>
    </row>
    <row r="32" spans="1:7" hidden="1">
      <c r="A32" s="141"/>
      <c r="B32" s="154"/>
      <c r="C32" s="155"/>
      <c r="D32" s="155"/>
      <c r="E32" s="158"/>
      <c r="F32" s="158"/>
      <c r="G32" s="5"/>
    </row>
    <row r="33" spans="1:7" hidden="1">
      <c r="A33" s="142"/>
      <c r="B33" s="159"/>
      <c r="C33" s="157"/>
      <c r="D33" s="157"/>
      <c r="E33" s="156"/>
      <c r="F33" s="156"/>
      <c r="G33" s="5"/>
    </row>
    <row r="34" spans="1:7" hidden="1">
      <c r="A34" s="143"/>
      <c r="B34" s="159"/>
      <c r="C34" s="157"/>
      <c r="D34" s="157"/>
      <c r="E34" s="156"/>
      <c r="F34" s="156"/>
      <c r="G34" s="5"/>
    </row>
    <row r="35" spans="1:7" hidden="1">
      <c r="A35" s="143"/>
      <c r="B35" s="159"/>
      <c r="C35" s="157"/>
      <c r="D35" s="157"/>
      <c r="E35" s="156"/>
      <c r="F35" s="156"/>
      <c r="G35" s="5"/>
    </row>
    <row r="36" spans="1:7" hidden="1">
      <c r="A36" s="144"/>
      <c r="B36" s="159"/>
      <c r="C36" s="157"/>
      <c r="D36" s="157"/>
      <c r="E36" s="160"/>
      <c r="F36" s="156"/>
      <c r="G36" s="5"/>
    </row>
    <row r="37" spans="1:7" hidden="1">
      <c r="A37" s="143"/>
      <c r="B37" s="159"/>
      <c r="C37" s="157"/>
      <c r="D37" s="157"/>
      <c r="E37" s="160"/>
      <c r="F37" s="156"/>
      <c r="G37" s="5"/>
    </row>
    <row r="38" spans="1:7">
      <c r="A38" s="161" t="s">
        <v>340</v>
      </c>
      <c r="B38" s="162"/>
      <c r="C38" s="163">
        <f>C12+C13+C15+C14</f>
        <v>10666.3</v>
      </c>
      <c r="D38" s="163">
        <f>D15</f>
        <v>7190.9332809000007</v>
      </c>
      <c r="E38" s="163">
        <f>E13+E15</f>
        <v>3353.9753300000002</v>
      </c>
      <c r="F38" s="163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№1</vt:lpstr>
      <vt:lpstr>№3</vt:lpstr>
      <vt:lpstr>№4</vt:lpstr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2020-11-26T06:42:26Z</cp:lastPrinted>
  <dcterms:created xsi:type="dcterms:W3CDTF">2005-12-21T14:19:12Z</dcterms:created>
  <dcterms:modified xsi:type="dcterms:W3CDTF">2020-11-26T07:03:52Z</dcterms:modified>
</cp:coreProperties>
</file>